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66925"/>
  <mc:AlternateContent xmlns:mc="http://schemas.openxmlformats.org/markup-compatibility/2006">
    <mc:Choice Requires="x15">
      <x15ac:absPath xmlns:x15ac="http://schemas.microsoft.com/office/spreadsheetml/2010/11/ac" url="C:\Users\RGeist\OneDrive - State of Kansas, OITS\Documents\presentations\2021 KDHE KHC LAN\"/>
    </mc:Choice>
  </mc:AlternateContent>
  <xr:revisionPtr revIDLastSave="64" documentId="8_{234D6277-7C3A-47B2-A35E-951ED9289156}" xr6:coauthVersionLast="36" xr6:coauthVersionMax="36" xr10:uidLastSave="{45CD8CC7-9E72-4B6F-B16E-BB76B30F67CD}"/>
  <bookViews>
    <workbookView xWindow="0" yWindow="0" windowWidth="16215" windowHeight="7245" tabRatio="782" firstSheet="1" activeTab="4" xr2:uid="{D4C066A9-DAB9-41B1-83D7-CBD9D326E7F2}"/>
  </bookViews>
  <sheets>
    <sheet name="Introduction" sheetId="12" r:id="rId1"/>
    <sheet name="Infections" sheetId="2" r:id="rId2"/>
    <sheet name="Hand Hygiene" sheetId="25" r:id="rId3"/>
    <sheet name="Gown and Glove" sheetId="26" r:id="rId4"/>
    <sheet name="Other Process Measures" sheetId="27" r:id="rId5"/>
    <sheet name="DropDown" sheetId="3" state="hidden" r:id="rId6"/>
    <sheet name="Calculations" sheetId="4" state="hidden" r:id="rId7"/>
  </sheets>
  <definedNames>
    <definedName name="months">DropDown!$A$1:$A$12</definedName>
    <definedName name="setting">DropDown!$A$16:$A$17</definedName>
  </definedNames>
  <calcPr calcId="1790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30" i="2" l="1"/>
  <c r="G29" i="2"/>
  <c r="G28" i="2"/>
  <c r="G27" i="2"/>
  <c r="G26" i="2"/>
  <c r="G25" i="2"/>
  <c r="G24" i="2"/>
  <c r="G23" i="2"/>
  <c r="G22" i="2"/>
  <c r="G21" i="2"/>
  <c r="G20" i="2"/>
  <c r="G19" i="2"/>
  <c r="B18" i="4" l="1"/>
  <c r="B17" i="4" l="1"/>
  <c r="B20" i="4" l="1"/>
  <c r="R27" i="4"/>
  <c r="Q25" i="4"/>
  <c r="D26" i="4"/>
  <c r="D27" i="4"/>
  <c r="D28" i="4"/>
  <c r="R28" i="4"/>
  <c r="D19" i="4"/>
  <c r="R29" i="4"/>
  <c r="D20" i="4"/>
  <c r="D24" i="4"/>
  <c r="Q29" i="4"/>
  <c r="R25" i="4"/>
  <c r="D21" i="4"/>
  <c r="D29" i="4"/>
  <c r="D25" i="4"/>
  <c r="Q26" i="4"/>
  <c r="D22" i="4"/>
  <c r="D18" i="4"/>
  <c r="Q27" i="4"/>
  <c r="D23" i="4"/>
  <c r="Q28" i="4"/>
  <c r="R26" i="4"/>
  <c r="B22" i="4"/>
  <c r="B21" i="4"/>
  <c r="B19" i="4"/>
  <c r="B23" i="4"/>
  <c r="B24" i="4"/>
  <c r="L26" i="4" l="1"/>
  <c r="J26" i="4"/>
  <c r="L28" i="4"/>
  <c r="L19" i="4"/>
  <c r="L27" i="4"/>
  <c r="J19" i="4"/>
  <c r="J27" i="4"/>
  <c r="L20" i="4"/>
  <c r="J20" i="4"/>
  <c r="J28" i="4"/>
  <c r="L25" i="4"/>
  <c r="L21" i="4"/>
  <c r="L29" i="4"/>
  <c r="J21" i="4"/>
  <c r="J29" i="4"/>
  <c r="L22" i="4"/>
  <c r="L18" i="4"/>
  <c r="J22" i="4"/>
  <c r="J18" i="4"/>
  <c r="L23" i="4"/>
  <c r="J23" i="4"/>
  <c r="L24" i="4"/>
  <c r="J24" i="4"/>
  <c r="J25" i="4"/>
  <c r="N25" i="4"/>
  <c r="H26" i="4"/>
  <c r="H28" i="4"/>
  <c r="N26" i="4"/>
  <c r="H19" i="4"/>
  <c r="H27" i="4"/>
  <c r="N27" i="4"/>
  <c r="H20" i="4"/>
  <c r="N20" i="4"/>
  <c r="N28" i="4"/>
  <c r="H21" i="4"/>
  <c r="H29" i="4"/>
  <c r="H25" i="4"/>
  <c r="N21" i="4"/>
  <c r="N29" i="4"/>
  <c r="H22" i="4"/>
  <c r="H18" i="4"/>
  <c r="N22" i="4"/>
  <c r="N19" i="4"/>
  <c r="H23" i="4"/>
  <c r="N23" i="4"/>
  <c r="H24" i="4"/>
  <c r="N24" i="4"/>
  <c r="K22" i="4"/>
  <c r="K18" i="4"/>
  <c r="I22" i="4"/>
  <c r="I18" i="4"/>
  <c r="I24" i="4"/>
  <c r="K23" i="4"/>
  <c r="I23" i="4"/>
  <c r="K24" i="4"/>
  <c r="K29" i="4"/>
  <c r="I21" i="4"/>
  <c r="K25" i="4"/>
  <c r="I25" i="4"/>
  <c r="K26" i="4"/>
  <c r="I26" i="4"/>
  <c r="K19" i="4"/>
  <c r="K27" i="4"/>
  <c r="I19" i="4"/>
  <c r="I27" i="4"/>
  <c r="K20" i="4"/>
  <c r="K28" i="4"/>
  <c r="I20" i="4"/>
  <c r="I28" i="4"/>
  <c r="K21" i="4"/>
  <c r="I29" i="4"/>
  <c r="O28" i="4"/>
  <c r="E22" i="4"/>
  <c r="E18" i="4"/>
  <c r="E24" i="4"/>
  <c r="E28" i="4"/>
  <c r="E29" i="4"/>
  <c r="O29" i="4"/>
  <c r="E23" i="4"/>
  <c r="O22" i="4"/>
  <c r="O21" i="4"/>
  <c r="O27" i="4"/>
  <c r="O23" i="4"/>
  <c r="E25" i="4"/>
  <c r="O26" i="4"/>
  <c r="O24" i="4"/>
  <c r="E26" i="4"/>
  <c r="E19" i="4"/>
  <c r="O25" i="4"/>
  <c r="E27" i="4"/>
  <c r="E20" i="4"/>
  <c r="E21" i="4"/>
  <c r="M21" i="4"/>
  <c r="M22" i="4"/>
  <c r="M19" i="4"/>
  <c r="G22" i="4"/>
  <c r="G18" i="4"/>
  <c r="M24" i="4"/>
  <c r="M23" i="4"/>
  <c r="G23" i="4"/>
  <c r="G24" i="4"/>
  <c r="G28" i="4"/>
  <c r="G21" i="4"/>
  <c r="M25" i="4"/>
  <c r="G25" i="4"/>
  <c r="G20" i="4"/>
  <c r="M29" i="4"/>
  <c r="M26" i="4"/>
  <c r="G26" i="4"/>
  <c r="M27" i="4"/>
  <c r="G19" i="4"/>
  <c r="G27" i="4"/>
  <c r="M20" i="4"/>
  <c r="M28" i="4"/>
  <c r="G29" i="4"/>
  <c r="P29" i="4"/>
  <c r="F26" i="4"/>
  <c r="P23" i="4"/>
  <c r="F20" i="4"/>
  <c r="F24" i="4"/>
  <c r="P28" i="4"/>
  <c r="P22" i="4"/>
  <c r="P21" i="4"/>
  <c r="F19" i="4"/>
  <c r="F27" i="4"/>
  <c r="F28" i="4"/>
  <c r="F25" i="4"/>
  <c r="P24" i="4"/>
  <c r="F21" i="4"/>
  <c r="F29" i="4"/>
  <c r="P25" i="4"/>
  <c r="F22" i="4"/>
  <c r="F18" i="4"/>
  <c r="P26" i="4"/>
  <c r="F23" i="4"/>
  <c r="P27" i="4"/>
  <c r="G30" i="27"/>
  <c r="G31" i="27"/>
  <c r="G32" i="27"/>
  <c r="G33" i="27"/>
  <c r="G34" i="27"/>
  <c r="G35" i="27"/>
  <c r="G36" i="27"/>
  <c r="G37" i="27"/>
  <c r="G38" i="27"/>
  <c r="G39" i="27"/>
  <c r="G40" i="27"/>
  <c r="G31" i="25"/>
  <c r="G32" i="25"/>
  <c r="G33" i="25"/>
  <c r="G34" i="25"/>
  <c r="G35" i="25"/>
  <c r="G36" i="25"/>
  <c r="G37" i="25"/>
  <c r="G38" i="25"/>
  <c r="G39" i="25"/>
  <c r="G29" i="26"/>
  <c r="G30" i="26"/>
  <c r="G31" i="26"/>
  <c r="G32" i="26"/>
  <c r="G33" i="26"/>
  <c r="G34" i="26"/>
  <c r="G35" i="26"/>
  <c r="G36" i="26"/>
  <c r="G37" i="26"/>
  <c r="G38" i="26"/>
  <c r="G39" i="26"/>
  <c r="D40" i="27"/>
  <c r="D39" i="27"/>
  <c r="D38" i="27"/>
  <c r="D37" i="27"/>
  <c r="D36" i="27"/>
  <c r="D35" i="27"/>
  <c r="D34" i="27"/>
  <c r="D33" i="27"/>
  <c r="D32" i="27"/>
  <c r="D31" i="27"/>
  <c r="D30" i="27"/>
  <c r="G29" i="27"/>
  <c r="D29" i="27"/>
  <c r="C30" i="27" s="1"/>
  <c r="C31" i="27" s="1"/>
  <c r="C29" i="27"/>
  <c r="D39" i="26"/>
  <c r="D38" i="26"/>
  <c r="D37" i="26"/>
  <c r="D36" i="26"/>
  <c r="D35" i="26"/>
  <c r="D34" i="26"/>
  <c r="D33" i="26"/>
  <c r="D32" i="26"/>
  <c r="D31" i="26"/>
  <c r="D30" i="26"/>
  <c r="D29" i="26"/>
  <c r="G28" i="26"/>
  <c r="D28" i="26"/>
  <c r="C28" i="26"/>
  <c r="B272" i="4" l="1"/>
  <c r="R280" i="4" s="1"/>
  <c r="B273" i="4"/>
  <c r="B277" i="4" s="1"/>
  <c r="D283" i="4"/>
  <c r="D275" i="4"/>
  <c r="R284" i="4"/>
  <c r="D274" i="4"/>
  <c r="R283" i="4"/>
  <c r="D277" i="4"/>
  <c r="D284" i="4"/>
  <c r="D281" i="4"/>
  <c r="Q280" i="4"/>
  <c r="R282" i="4"/>
  <c r="D273" i="4"/>
  <c r="D282" i="4"/>
  <c r="D280" i="4"/>
  <c r="Q284" i="4"/>
  <c r="R281" i="4"/>
  <c r="D279" i="4"/>
  <c r="Q283" i="4"/>
  <c r="D278" i="4"/>
  <c r="Q282" i="4"/>
  <c r="Q281" i="4"/>
  <c r="D276" i="4"/>
  <c r="C32" i="27"/>
  <c r="C33" i="27" s="1"/>
  <c r="C34" i="27" s="1"/>
  <c r="C35" i="27" s="1"/>
  <c r="C36" i="27" s="1"/>
  <c r="C37" i="27" s="1"/>
  <c r="C38" i="27" s="1"/>
  <c r="C39" i="27" s="1"/>
  <c r="C40" i="27" s="1"/>
  <c r="C29" i="26"/>
  <c r="C30" i="26" s="1"/>
  <c r="C31" i="26" s="1"/>
  <c r="C32" i="26" s="1"/>
  <c r="C33" i="26" s="1"/>
  <c r="C34" i="26" s="1"/>
  <c r="C35" i="26" s="1"/>
  <c r="C36" i="26" s="1"/>
  <c r="C37" i="26" s="1"/>
  <c r="C38" i="26" s="1"/>
  <c r="C39" i="26" s="1"/>
  <c r="B258" i="4"/>
  <c r="B257" i="4"/>
  <c r="G29" i="25"/>
  <c r="G30" i="25"/>
  <c r="G28" i="25"/>
  <c r="D39" i="25"/>
  <c r="D38" i="25"/>
  <c r="D37" i="25"/>
  <c r="D36" i="25"/>
  <c r="D35" i="25"/>
  <c r="D34" i="25"/>
  <c r="D33" i="25"/>
  <c r="D32" i="25"/>
  <c r="D31" i="25"/>
  <c r="D30" i="25"/>
  <c r="D29" i="25"/>
  <c r="D28" i="25"/>
  <c r="C28" i="25"/>
  <c r="B228" i="4"/>
  <c r="B212" i="4"/>
  <c r="B213" i="4"/>
  <c r="B198" i="4" l="1"/>
  <c r="B197" i="4"/>
  <c r="Q206" i="4" s="1"/>
  <c r="N276" i="4"/>
  <c r="N284" i="4"/>
  <c r="H277" i="4"/>
  <c r="H273" i="4"/>
  <c r="N277" i="4"/>
  <c r="N274" i="4"/>
  <c r="H278" i="4"/>
  <c r="N278" i="4"/>
  <c r="H279" i="4"/>
  <c r="N279" i="4"/>
  <c r="H280" i="4"/>
  <c r="N280" i="4"/>
  <c r="H281" i="4"/>
  <c r="N283" i="4"/>
  <c r="H276" i="4"/>
  <c r="N281" i="4"/>
  <c r="H274" i="4"/>
  <c r="H282" i="4"/>
  <c r="N282" i="4"/>
  <c r="H275" i="4"/>
  <c r="H283" i="4"/>
  <c r="N275" i="4"/>
  <c r="H284" i="4"/>
  <c r="R269" i="4"/>
  <c r="B274" i="4"/>
  <c r="B276" i="4"/>
  <c r="B279" i="4"/>
  <c r="B275" i="4"/>
  <c r="B278" i="4"/>
  <c r="D258" i="4"/>
  <c r="R265" i="4"/>
  <c r="D261" i="4"/>
  <c r="D269" i="4"/>
  <c r="Q265" i="4"/>
  <c r="D260" i="4"/>
  <c r="D268" i="4"/>
  <c r="D259" i="4"/>
  <c r="D267" i="4"/>
  <c r="D266" i="4"/>
  <c r="D263" i="4"/>
  <c r="D265" i="4"/>
  <c r="D264" i="4"/>
  <c r="Q269" i="4"/>
  <c r="D262" i="4"/>
  <c r="R266" i="4"/>
  <c r="R267" i="4"/>
  <c r="Q268" i="4"/>
  <c r="Q266" i="4"/>
  <c r="R268" i="4"/>
  <c r="Q267" i="4"/>
  <c r="B262" i="4"/>
  <c r="B259" i="4"/>
  <c r="B261" i="4"/>
  <c r="B263" i="4"/>
  <c r="B260" i="4"/>
  <c r="B264" i="4"/>
  <c r="C29" i="25"/>
  <c r="C30" i="25" s="1"/>
  <c r="C31" i="25" s="1"/>
  <c r="C32" i="25" s="1"/>
  <c r="C33" i="25" s="1"/>
  <c r="C34" i="25" s="1"/>
  <c r="C35" i="25" s="1"/>
  <c r="C36" i="25" s="1"/>
  <c r="C37" i="25" s="1"/>
  <c r="C38" i="25" s="1"/>
  <c r="C39" i="25" s="1"/>
  <c r="B243" i="4"/>
  <c r="B242" i="4"/>
  <c r="R252" i="4" s="1"/>
  <c r="B227" i="4"/>
  <c r="R236" i="4" s="1"/>
  <c r="D228" i="4"/>
  <c r="B215" i="4"/>
  <c r="P223" i="4" s="1"/>
  <c r="D216" i="4"/>
  <c r="Q223" i="4"/>
  <c r="D217" i="4"/>
  <c r="Q222" i="4"/>
  <c r="D213" i="4"/>
  <c r="D218" i="4"/>
  <c r="Q221" i="4"/>
  <c r="R224" i="4"/>
  <c r="D221" i="4"/>
  <c r="R223" i="4"/>
  <c r="R220" i="4"/>
  <c r="D220" i="4"/>
  <c r="D222" i="4"/>
  <c r="D214" i="4"/>
  <c r="Q220" i="4"/>
  <c r="R222" i="4"/>
  <c r="D224" i="4"/>
  <c r="D219" i="4"/>
  <c r="D223" i="4"/>
  <c r="D215" i="4"/>
  <c r="Q224" i="4"/>
  <c r="R221" i="4"/>
  <c r="B218" i="4"/>
  <c r="B219" i="4"/>
  <c r="B217" i="4"/>
  <c r="B214" i="4"/>
  <c r="B216" i="4"/>
  <c r="B152" i="4"/>
  <c r="R161" i="4" s="1"/>
  <c r="B168" i="4"/>
  <c r="B167" i="4"/>
  <c r="B153" i="4"/>
  <c r="B138" i="4"/>
  <c r="B137" i="4"/>
  <c r="B107" i="4"/>
  <c r="B108" i="4"/>
  <c r="B93" i="4"/>
  <c r="B92" i="4"/>
  <c r="B63" i="4"/>
  <c r="B62" i="4"/>
  <c r="R73" i="4" s="1"/>
  <c r="B33" i="4"/>
  <c r="B32" i="4"/>
  <c r="Q41" i="4" s="1"/>
  <c r="F221" i="4" l="1"/>
  <c r="D163" i="4"/>
  <c r="B2" i="4"/>
  <c r="Q236" i="4"/>
  <c r="Q162" i="4"/>
  <c r="B231" i="4"/>
  <c r="B233" i="4"/>
  <c r="K239" i="4" s="1"/>
  <c r="D238" i="4"/>
  <c r="D229" i="4"/>
  <c r="Q239" i="4"/>
  <c r="D153" i="4"/>
  <c r="B3" i="4"/>
  <c r="B200" i="4"/>
  <c r="B204" i="4"/>
  <c r="J203" i="4" s="1"/>
  <c r="D207" i="4"/>
  <c r="B199" i="4"/>
  <c r="O207" i="4" s="1"/>
  <c r="D199" i="4"/>
  <c r="D208" i="4"/>
  <c r="B201" i="4"/>
  <c r="M206" i="4" s="1"/>
  <c r="D202" i="4"/>
  <c r="R207" i="4"/>
  <c r="D203" i="4"/>
  <c r="Q205" i="4"/>
  <c r="Q207" i="4"/>
  <c r="R205" i="4"/>
  <c r="Q209" i="4"/>
  <c r="D198" i="4"/>
  <c r="D205" i="4"/>
  <c r="D200" i="4"/>
  <c r="R208" i="4"/>
  <c r="R206" i="4"/>
  <c r="D204" i="4"/>
  <c r="B202" i="4"/>
  <c r="N202" i="4" s="1"/>
  <c r="D206" i="4"/>
  <c r="D201" i="4"/>
  <c r="R209" i="4"/>
  <c r="B203" i="4"/>
  <c r="K202" i="4" s="1"/>
  <c r="Q208" i="4"/>
  <c r="D209" i="4"/>
  <c r="J284" i="4"/>
  <c r="L277" i="4"/>
  <c r="L273" i="4"/>
  <c r="J277" i="4"/>
  <c r="J273" i="4"/>
  <c r="L278" i="4"/>
  <c r="J278" i="4"/>
  <c r="L279" i="4"/>
  <c r="J279" i="4"/>
  <c r="L280" i="4"/>
  <c r="J280" i="4"/>
  <c r="L276" i="4"/>
  <c r="L281" i="4"/>
  <c r="J281" i="4"/>
  <c r="J276" i="4"/>
  <c r="L274" i="4"/>
  <c r="L282" i="4"/>
  <c r="J274" i="4"/>
  <c r="J282" i="4"/>
  <c r="L284" i="4"/>
  <c r="L275" i="4"/>
  <c r="L283" i="4"/>
  <c r="J275" i="4"/>
  <c r="J283" i="4"/>
  <c r="K280" i="4"/>
  <c r="K281" i="4"/>
  <c r="I281" i="4"/>
  <c r="K274" i="4"/>
  <c r="K282" i="4"/>
  <c r="I274" i="4"/>
  <c r="I282" i="4"/>
  <c r="K275" i="4"/>
  <c r="K283" i="4"/>
  <c r="I275" i="4"/>
  <c r="I283" i="4"/>
  <c r="K276" i="4"/>
  <c r="K284" i="4"/>
  <c r="I276" i="4"/>
  <c r="I284" i="4"/>
  <c r="I280" i="4"/>
  <c r="K277" i="4"/>
  <c r="K273" i="4"/>
  <c r="I277" i="4"/>
  <c r="I273" i="4"/>
  <c r="K278" i="4"/>
  <c r="I278" i="4"/>
  <c r="K279" i="4"/>
  <c r="I279" i="4"/>
  <c r="P279" i="4"/>
  <c r="P280" i="4"/>
  <c r="F277" i="4"/>
  <c r="F273" i="4"/>
  <c r="P281" i="4"/>
  <c r="F278" i="4"/>
  <c r="P282" i="4"/>
  <c r="F279" i="4"/>
  <c r="P283" i="4"/>
  <c r="F280" i="4"/>
  <c r="P284" i="4"/>
  <c r="F281" i="4"/>
  <c r="F282" i="4"/>
  <c r="F284" i="4"/>
  <c r="P277" i="4"/>
  <c r="P276" i="4"/>
  <c r="F274" i="4"/>
  <c r="F276" i="4"/>
  <c r="P278" i="4"/>
  <c r="F275" i="4"/>
  <c r="F283" i="4"/>
  <c r="M280" i="4"/>
  <c r="G280" i="4"/>
  <c r="M281" i="4"/>
  <c r="G281" i="4"/>
  <c r="M282" i="4"/>
  <c r="G274" i="4"/>
  <c r="G282" i="4"/>
  <c r="M275" i="4"/>
  <c r="M283" i="4"/>
  <c r="G275" i="4"/>
  <c r="G283" i="4"/>
  <c r="M276" i="4"/>
  <c r="M284" i="4"/>
  <c r="G276" i="4"/>
  <c r="G284" i="4"/>
  <c r="M277" i="4"/>
  <c r="M274" i="4"/>
  <c r="G277" i="4"/>
  <c r="G273" i="4"/>
  <c r="M278" i="4"/>
  <c r="G278" i="4"/>
  <c r="M279" i="4"/>
  <c r="G279" i="4"/>
  <c r="O278" i="4"/>
  <c r="O279" i="4"/>
  <c r="E281" i="4"/>
  <c r="O280" i="4"/>
  <c r="E274" i="4"/>
  <c r="E282" i="4"/>
  <c r="O281" i="4"/>
  <c r="E275" i="4"/>
  <c r="E283" i="4"/>
  <c r="O282" i="4"/>
  <c r="E276" i="4"/>
  <c r="E284" i="4"/>
  <c r="E278" i="4"/>
  <c r="E280" i="4"/>
  <c r="O283" i="4"/>
  <c r="E277" i="4"/>
  <c r="E273" i="4"/>
  <c r="O284" i="4"/>
  <c r="O277" i="4"/>
  <c r="O276" i="4"/>
  <c r="E279" i="4"/>
  <c r="B244" i="4"/>
  <c r="O253" i="4" s="1"/>
  <c r="G264" i="4"/>
  <c r="M259" i="4"/>
  <c r="G263" i="4"/>
  <c r="M263" i="4"/>
  <c r="G262" i="4"/>
  <c r="G258" i="4"/>
  <c r="G261" i="4"/>
  <c r="G269" i="4"/>
  <c r="G266" i="4"/>
  <c r="G260" i="4"/>
  <c r="G268" i="4"/>
  <c r="G259" i="4"/>
  <c r="G267" i="4"/>
  <c r="M267" i="4"/>
  <c r="G265" i="4"/>
  <c r="M266" i="4"/>
  <c r="M261" i="4"/>
  <c r="M264" i="4"/>
  <c r="M269" i="4"/>
  <c r="M268" i="4"/>
  <c r="M265" i="4"/>
  <c r="M262" i="4"/>
  <c r="M260" i="4"/>
  <c r="E262" i="4"/>
  <c r="E261" i="4"/>
  <c r="E269" i="4"/>
  <c r="O269" i="4"/>
  <c r="E260" i="4"/>
  <c r="E268" i="4"/>
  <c r="O261" i="4"/>
  <c r="E259" i="4"/>
  <c r="E267" i="4"/>
  <c r="E266" i="4"/>
  <c r="E258" i="4"/>
  <c r="E265" i="4"/>
  <c r="O265" i="4"/>
  <c r="E264" i="4"/>
  <c r="E263" i="4"/>
  <c r="O267" i="4"/>
  <c r="O266" i="4"/>
  <c r="O264" i="4"/>
  <c r="O263" i="4"/>
  <c r="O262" i="4"/>
  <c r="O268" i="4"/>
  <c r="H265" i="4"/>
  <c r="H264" i="4"/>
  <c r="H258" i="4"/>
  <c r="H263" i="4"/>
  <c r="N267" i="4"/>
  <c r="H262" i="4"/>
  <c r="H259" i="4"/>
  <c r="H261" i="4"/>
  <c r="H269" i="4"/>
  <c r="H260" i="4"/>
  <c r="H268" i="4"/>
  <c r="N259" i="4"/>
  <c r="H267" i="4"/>
  <c r="H266" i="4"/>
  <c r="N264" i="4"/>
  <c r="N262" i="4"/>
  <c r="N261" i="4"/>
  <c r="N260" i="4"/>
  <c r="N265" i="4"/>
  <c r="N268" i="4"/>
  <c r="N269" i="4"/>
  <c r="N266" i="4"/>
  <c r="N263" i="4"/>
  <c r="F263" i="4"/>
  <c r="P269" i="4"/>
  <c r="F262" i="4"/>
  <c r="P261" i="4"/>
  <c r="F261" i="4"/>
  <c r="F269" i="4"/>
  <c r="F260" i="4"/>
  <c r="F268" i="4"/>
  <c r="F258" i="4"/>
  <c r="P266" i="4"/>
  <c r="F259" i="4"/>
  <c r="F267" i="4"/>
  <c r="P265" i="4"/>
  <c r="F266" i="4"/>
  <c r="F265" i="4"/>
  <c r="F264" i="4"/>
  <c r="P268" i="4"/>
  <c r="P267" i="4"/>
  <c r="P264" i="4"/>
  <c r="P263" i="4"/>
  <c r="P262" i="4"/>
  <c r="L258" i="4"/>
  <c r="J259" i="4"/>
  <c r="J267" i="4"/>
  <c r="L262" i="4"/>
  <c r="L266" i="4"/>
  <c r="J266" i="4"/>
  <c r="J265" i="4"/>
  <c r="J264" i="4"/>
  <c r="J269" i="4"/>
  <c r="J263" i="4"/>
  <c r="J262" i="4"/>
  <c r="J261" i="4"/>
  <c r="J260" i="4"/>
  <c r="J268" i="4"/>
  <c r="J258" i="4"/>
  <c r="L260" i="4"/>
  <c r="L267" i="4"/>
  <c r="L263" i="4"/>
  <c r="L265" i="4"/>
  <c r="L261" i="4"/>
  <c r="L269" i="4"/>
  <c r="L268" i="4"/>
  <c r="L264" i="4"/>
  <c r="L259" i="4"/>
  <c r="K262" i="4"/>
  <c r="K266" i="4"/>
  <c r="I266" i="4"/>
  <c r="I258" i="4"/>
  <c r="K258" i="4"/>
  <c r="I265" i="4"/>
  <c r="I264" i="4"/>
  <c r="I263" i="4"/>
  <c r="I262" i="4"/>
  <c r="I261" i="4"/>
  <c r="I269" i="4"/>
  <c r="I260" i="4"/>
  <c r="I268" i="4"/>
  <c r="I259" i="4"/>
  <c r="I267" i="4"/>
  <c r="K260" i="4"/>
  <c r="K259" i="4"/>
  <c r="K269" i="4"/>
  <c r="K264" i="4"/>
  <c r="K263" i="4"/>
  <c r="K267" i="4"/>
  <c r="K268" i="4"/>
  <c r="K261" i="4"/>
  <c r="K265" i="4"/>
  <c r="D250" i="4"/>
  <c r="D243" i="4"/>
  <c r="Q254" i="4"/>
  <c r="R253" i="4"/>
  <c r="D254" i="4"/>
  <c r="B249" i="4"/>
  <c r="L244" i="4" s="1"/>
  <c r="D252" i="4"/>
  <c r="B247" i="4"/>
  <c r="H249" i="4" s="1"/>
  <c r="Q253" i="4"/>
  <c r="B248" i="4"/>
  <c r="K244" i="4" s="1"/>
  <c r="Q251" i="4"/>
  <c r="Q250" i="4"/>
  <c r="D249" i="4"/>
  <c r="B245" i="4"/>
  <c r="P246" i="4" s="1"/>
  <c r="D244" i="4"/>
  <c r="D247" i="4"/>
  <c r="D251" i="4"/>
  <c r="D253" i="4"/>
  <c r="R251" i="4"/>
  <c r="R254" i="4"/>
  <c r="R250" i="4"/>
  <c r="Q252" i="4"/>
  <c r="B246" i="4"/>
  <c r="G249" i="4" s="1"/>
  <c r="D245" i="4"/>
  <c r="D246" i="4"/>
  <c r="D248" i="4"/>
  <c r="B230" i="4"/>
  <c r="P232" i="4" s="1"/>
  <c r="R238" i="4"/>
  <c r="D234" i="4"/>
  <c r="D231" i="4"/>
  <c r="D237" i="4"/>
  <c r="Q237" i="4"/>
  <c r="D239" i="4"/>
  <c r="R239" i="4"/>
  <c r="D233" i="4"/>
  <c r="R237" i="4"/>
  <c r="D236" i="4"/>
  <c r="Q238" i="4"/>
  <c r="B229" i="4"/>
  <c r="E232" i="4" s="1"/>
  <c r="Q235" i="4"/>
  <c r="R235" i="4"/>
  <c r="D232" i="4"/>
  <c r="B232" i="4"/>
  <c r="N237" i="4" s="1"/>
  <c r="D230" i="4"/>
  <c r="D235" i="4"/>
  <c r="B234" i="4"/>
  <c r="J231" i="4" s="1"/>
  <c r="M230" i="4"/>
  <c r="M238" i="4"/>
  <c r="G234" i="4"/>
  <c r="M231" i="4"/>
  <c r="M239" i="4"/>
  <c r="G233" i="4"/>
  <c r="M232" i="4"/>
  <c r="G232" i="4"/>
  <c r="G228" i="4"/>
  <c r="M233" i="4"/>
  <c r="G231" i="4"/>
  <c r="G239" i="4"/>
  <c r="M234" i="4"/>
  <c r="G230" i="4"/>
  <c r="G238" i="4"/>
  <c r="M235" i="4"/>
  <c r="G229" i="4"/>
  <c r="G237" i="4"/>
  <c r="M236" i="4"/>
  <c r="G236" i="4"/>
  <c r="M229" i="4"/>
  <c r="M237" i="4"/>
  <c r="G235" i="4"/>
  <c r="K231" i="4"/>
  <c r="K233" i="4"/>
  <c r="I234" i="4"/>
  <c r="I239" i="4"/>
  <c r="K229" i="4"/>
  <c r="I237" i="4"/>
  <c r="F216" i="4"/>
  <c r="F214" i="4"/>
  <c r="F213" i="4"/>
  <c r="P224" i="4"/>
  <c r="F217" i="4"/>
  <c r="F215" i="4"/>
  <c r="F222" i="4"/>
  <c r="P217" i="4"/>
  <c r="P221" i="4"/>
  <c r="P219" i="4"/>
  <c r="P218" i="4"/>
  <c r="F220" i="4"/>
  <c r="F223" i="4"/>
  <c r="F218" i="4"/>
  <c r="F224" i="4"/>
  <c r="P216" i="4"/>
  <c r="P220" i="4"/>
  <c r="P222" i="4"/>
  <c r="F219" i="4"/>
  <c r="O222" i="4"/>
  <c r="E216" i="4"/>
  <c r="E224" i="4"/>
  <c r="O217" i="4"/>
  <c r="O216" i="4"/>
  <c r="O223" i="4"/>
  <c r="E215" i="4"/>
  <c r="E223" i="4"/>
  <c r="E220" i="4"/>
  <c r="E213" i="4"/>
  <c r="O224" i="4"/>
  <c r="E214" i="4"/>
  <c r="E222" i="4"/>
  <c r="E221" i="4"/>
  <c r="O218" i="4"/>
  <c r="O219" i="4"/>
  <c r="E219" i="4"/>
  <c r="O220" i="4"/>
  <c r="E218" i="4"/>
  <c r="E217" i="4"/>
  <c r="O221" i="4"/>
  <c r="M216" i="4"/>
  <c r="M224" i="4"/>
  <c r="G218" i="4"/>
  <c r="G215" i="4"/>
  <c r="G214" i="4"/>
  <c r="G222" i="4"/>
  <c r="M217" i="4"/>
  <c r="G217" i="4"/>
  <c r="G223" i="4"/>
  <c r="M215" i="4"/>
  <c r="M218" i="4"/>
  <c r="G216" i="4"/>
  <c r="G224" i="4"/>
  <c r="G213" i="4"/>
  <c r="M219" i="4"/>
  <c r="M220" i="4"/>
  <c r="M223" i="4"/>
  <c r="M214" i="4"/>
  <c r="M221" i="4"/>
  <c r="G221" i="4"/>
  <c r="M222" i="4"/>
  <c r="G220" i="4"/>
  <c r="G219" i="4"/>
  <c r="N219" i="4"/>
  <c r="H219" i="4"/>
  <c r="N222" i="4"/>
  <c r="H224" i="4"/>
  <c r="N223" i="4"/>
  <c r="N218" i="4"/>
  <c r="N220" i="4"/>
  <c r="H218" i="4"/>
  <c r="H213" i="4"/>
  <c r="N215" i="4"/>
  <c r="H215" i="4"/>
  <c r="N221" i="4"/>
  <c r="H217" i="4"/>
  <c r="H216" i="4"/>
  <c r="H223" i="4"/>
  <c r="N216" i="4"/>
  <c r="N224" i="4"/>
  <c r="H214" i="4"/>
  <c r="H222" i="4"/>
  <c r="N217" i="4"/>
  <c r="N214" i="4"/>
  <c r="H221" i="4"/>
  <c r="H220" i="4"/>
  <c r="J221" i="4"/>
  <c r="J218" i="4"/>
  <c r="L224" i="4"/>
  <c r="J217" i="4"/>
  <c r="J220" i="4"/>
  <c r="L215" i="4"/>
  <c r="L219" i="4"/>
  <c r="L223" i="4"/>
  <c r="L220" i="4"/>
  <c r="J222" i="4"/>
  <c r="L222" i="4"/>
  <c r="J219" i="4"/>
  <c r="L216" i="4"/>
  <c r="L218" i="4"/>
  <c r="J213" i="4"/>
  <c r="J216" i="4"/>
  <c r="J224" i="4"/>
  <c r="L217" i="4"/>
  <c r="L221" i="4"/>
  <c r="L213" i="4"/>
  <c r="J215" i="4"/>
  <c r="J223" i="4"/>
  <c r="J214" i="4"/>
  <c r="L214" i="4"/>
  <c r="I220" i="4"/>
  <c r="K215" i="4"/>
  <c r="K219" i="4"/>
  <c r="K223" i="4"/>
  <c r="I213" i="4"/>
  <c r="K217" i="4"/>
  <c r="I219" i="4"/>
  <c r="I217" i="4"/>
  <c r="I224" i="4"/>
  <c r="I218" i="4"/>
  <c r="K216" i="4"/>
  <c r="K220" i="4"/>
  <c r="K224" i="4"/>
  <c r="I216" i="4"/>
  <c r="K221" i="4"/>
  <c r="I221" i="4"/>
  <c r="I215" i="4"/>
  <c r="I223" i="4"/>
  <c r="I214" i="4"/>
  <c r="I222" i="4"/>
  <c r="K214" i="4"/>
  <c r="K218" i="4"/>
  <c r="K222" i="4"/>
  <c r="K213" i="4"/>
  <c r="Q160" i="4"/>
  <c r="R163" i="4"/>
  <c r="R164" i="4"/>
  <c r="D158" i="4"/>
  <c r="R160" i="4"/>
  <c r="Q163" i="4"/>
  <c r="D162" i="4"/>
  <c r="B154" i="4"/>
  <c r="E159" i="4" s="1"/>
  <c r="D156" i="4"/>
  <c r="D159" i="4"/>
  <c r="Q164" i="4"/>
  <c r="D164" i="4"/>
  <c r="D161" i="4"/>
  <c r="D160" i="4"/>
  <c r="Q161" i="4"/>
  <c r="D154" i="4"/>
  <c r="R162" i="4"/>
  <c r="D157" i="4"/>
  <c r="D155" i="4"/>
  <c r="B158" i="4"/>
  <c r="I161" i="4" s="1"/>
  <c r="B159" i="4"/>
  <c r="J157" i="4" s="1"/>
  <c r="B155" i="4"/>
  <c r="F155" i="4" s="1"/>
  <c r="B122" i="4"/>
  <c r="R132" i="4" s="1"/>
  <c r="B182" i="4"/>
  <c r="R191" i="4" s="1"/>
  <c r="B123" i="4"/>
  <c r="B183" i="4"/>
  <c r="D168" i="4"/>
  <c r="Q176" i="4"/>
  <c r="R175" i="4"/>
  <c r="R176" i="4"/>
  <c r="Q175" i="4"/>
  <c r="Q177" i="4"/>
  <c r="R177" i="4"/>
  <c r="Q178" i="4"/>
  <c r="R178" i="4"/>
  <c r="Q179" i="4"/>
  <c r="D169" i="4"/>
  <c r="D170" i="4"/>
  <c r="D171" i="4"/>
  <c r="D172" i="4"/>
  <c r="D173" i="4"/>
  <c r="D174" i="4"/>
  <c r="D175" i="4"/>
  <c r="D176" i="4"/>
  <c r="D177" i="4"/>
  <c r="D178" i="4"/>
  <c r="D179" i="4"/>
  <c r="R179" i="4"/>
  <c r="B171" i="4"/>
  <c r="B174" i="4"/>
  <c r="B172" i="4"/>
  <c r="B173" i="4"/>
  <c r="B169" i="4"/>
  <c r="B170" i="4"/>
  <c r="B157" i="4"/>
  <c r="N159" i="4" s="1"/>
  <c r="B156" i="4"/>
  <c r="M156" i="4" s="1"/>
  <c r="O160" i="4"/>
  <c r="I158" i="4"/>
  <c r="R146" i="4"/>
  <c r="Q149" i="4"/>
  <c r="R147" i="4"/>
  <c r="Q145" i="4"/>
  <c r="R148" i="4"/>
  <c r="R149" i="4"/>
  <c r="R145" i="4"/>
  <c r="Q146" i="4"/>
  <c r="Q147" i="4"/>
  <c r="Q148" i="4"/>
  <c r="D142" i="4"/>
  <c r="D143" i="4"/>
  <c r="D145" i="4"/>
  <c r="D148" i="4"/>
  <c r="D149" i="4"/>
  <c r="D146" i="4"/>
  <c r="D140" i="4"/>
  <c r="D139" i="4"/>
  <c r="D147" i="4"/>
  <c r="D141" i="4"/>
  <c r="D138" i="4"/>
  <c r="D144" i="4"/>
  <c r="B143" i="4"/>
  <c r="B141" i="4"/>
  <c r="B142" i="4"/>
  <c r="B144" i="4"/>
  <c r="B139" i="4"/>
  <c r="B140" i="4"/>
  <c r="R116" i="4"/>
  <c r="Q119" i="4"/>
  <c r="D111" i="4"/>
  <c r="D119" i="4"/>
  <c r="R117" i="4"/>
  <c r="Q115" i="4"/>
  <c r="D118" i="4"/>
  <c r="R119" i="4"/>
  <c r="D116" i="4"/>
  <c r="Q117" i="4"/>
  <c r="D113" i="4"/>
  <c r="D112" i="4"/>
  <c r="D109" i="4"/>
  <c r="R115" i="4"/>
  <c r="D115" i="4"/>
  <c r="R118" i="4"/>
  <c r="D117" i="4"/>
  <c r="Q116" i="4"/>
  <c r="D114" i="4"/>
  <c r="D108" i="4"/>
  <c r="D110" i="4"/>
  <c r="B114" i="4"/>
  <c r="B110" i="4"/>
  <c r="Q118" i="4"/>
  <c r="B111" i="4"/>
  <c r="B109" i="4"/>
  <c r="B112" i="4"/>
  <c r="B113" i="4"/>
  <c r="D101" i="4"/>
  <c r="R104" i="4"/>
  <c r="R100" i="4"/>
  <c r="Q101" i="4"/>
  <c r="Q102" i="4"/>
  <c r="Q103" i="4"/>
  <c r="R101" i="4"/>
  <c r="Q104" i="4"/>
  <c r="R102" i="4"/>
  <c r="Q100" i="4"/>
  <c r="R103" i="4"/>
  <c r="B98" i="4"/>
  <c r="B99" i="4"/>
  <c r="D97" i="4"/>
  <c r="D94" i="4"/>
  <c r="D103" i="4"/>
  <c r="D104" i="4"/>
  <c r="B97" i="4"/>
  <c r="D93" i="4"/>
  <c r="B95" i="4"/>
  <c r="D98" i="4"/>
  <c r="D102" i="4"/>
  <c r="D99" i="4"/>
  <c r="B94" i="4"/>
  <c r="D95" i="4"/>
  <c r="D100" i="4"/>
  <c r="B96" i="4"/>
  <c r="D96" i="4"/>
  <c r="D44" i="4"/>
  <c r="Q42" i="4"/>
  <c r="D33" i="4"/>
  <c r="D39" i="4"/>
  <c r="R40" i="4"/>
  <c r="D36" i="4"/>
  <c r="D41" i="4"/>
  <c r="R43" i="4"/>
  <c r="D37" i="4"/>
  <c r="R44" i="4"/>
  <c r="D42" i="4"/>
  <c r="D34" i="4"/>
  <c r="Q40" i="4"/>
  <c r="R42" i="4"/>
  <c r="Q43" i="4"/>
  <c r="D40" i="4"/>
  <c r="D43" i="4"/>
  <c r="D35" i="4"/>
  <c r="Q44" i="4"/>
  <c r="R41" i="4"/>
  <c r="D38" i="4"/>
  <c r="D74" i="4"/>
  <c r="D66" i="4"/>
  <c r="Q70" i="4"/>
  <c r="R72" i="4"/>
  <c r="D72" i="4"/>
  <c r="D64" i="4"/>
  <c r="Q73" i="4"/>
  <c r="D69" i="4"/>
  <c r="D65" i="4"/>
  <c r="R71" i="4"/>
  <c r="D71" i="4"/>
  <c r="Q72" i="4"/>
  <c r="R70" i="4"/>
  <c r="D73" i="4"/>
  <c r="Q74" i="4"/>
  <c r="D70" i="4"/>
  <c r="Q71" i="4"/>
  <c r="D68" i="4"/>
  <c r="R74" i="4"/>
  <c r="D63" i="4"/>
  <c r="D67" i="4"/>
  <c r="B77" i="4"/>
  <c r="B78" i="4"/>
  <c r="B69" i="4"/>
  <c r="B68" i="4"/>
  <c r="B65" i="4"/>
  <c r="B67" i="4"/>
  <c r="B64" i="4"/>
  <c r="B66" i="4"/>
  <c r="M64" i="4" s="1"/>
  <c r="B47" i="4"/>
  <c r="D54" i="4" s="1"/>
  <c r="B48" i="4"/>
  <c r="B39" i="4"/>
  <c r="I229" i="4" l="1"/>
  <c r="I231" i="4"/>
  <c r="I235" i="4"/>
  <c r="K238" i="4"/>
  <c r="K236" i="4"/>
  <c r="K228" i="4"/>
  <c r="K230" i="4"/>
  <c r="I232" i="4"/>
  <c r="K232" i="4"/>
  <c r="I238" i="4"/>
  <c r="K235" i="4"/>
  <c r="I228" i="4"/>
  <c r="I230" i="4"/>
  <c r="I233" i="4"/>
  <c r="I236" i="4"/>
  <c r="E234" i="4"/>
  <c r="K237" i="4"/>
  <c r="K234" i="4"/>
  <c r="O156" i="4"/>
  <c r="E162" i="4"/>
  <c r="E161" i="4"/>
  <c r="E154" i="4"/>
  <c r="O162" i="4"/>
  <c r="E160" i="4"/>
  <c r="B81" i="4"/>
  <c r="M83" i="4" s="1"/>
  <c r="F235" i="4"/>
  <c r="N238" i="4"/>
  <c r="P231" i="4"/>
  <c r="F232" i="4"/>
  <c r="P236" i="4"/>
  <c r="L234" i="4"/>
  <c r="I157" i="4"/>
  <c r="H236" i="4"/>
  <c r="H239" i="4"/>
  <c r="O164" i="4"/>
  <c r="O157" i="4"/>
  <c r="N233" i="4"/>
  <c r="H233" i="4"/>
  <c r="P235" i="4"/>
  <c r="P239" i="4"/>
  <c r="H237" i="4"/>
  <c r="N236" i="4"/>
  <c r="F229" i="4"/>
  <c r="F233" i="4"/>
  <c r="N229" i="4"/>
  <c r="H228" i="4"/>
  <c r="F228" i="4"/>
  <c r="O159" i="4"/>
  <c r="E153" i="4"/>
  <c r="H238" i="4"/>
  <c r="N235" i="4"/>
  <c r="F238" i="4"/>
  <c r="J237" i="4"/>
  <c r="E164" i="4"/>
  <c r="O163" i="4"/>
  <c r="N239" i="4"/>
  <c r="N234" i="4"/>
  <c r="F230" i="4"/>
  <c r="F164" i="4"/>
  <c r="E156" i="4"/>
  <c r="E155" i="4"/>
  <c r="N231" i="4"/>
  <c r="P237" i="4"/>
  <c r="F239" i="4"/>
  <c r="E235" i="4"/>
  <c r="L239" i="4"/>
  <c r="L235" i="4"/>
  <c r="J235" i="4"/>
  <c r="L155" i="4"/>
  <c r="E230" i="4"/>
  <c r="L237" i="4"/>
  <c r="E239" i="4"/>
  <c r="J233" i="4"/>
  <c r="L229" i="4"/>
  <c r="P159" i="4"/>
  <c r="J236" i="4"/>
  <c r="L236" i="4"/>
  <c r="H232" i="4"/>
  <c r="J238" i="4"/>
  <c r="L233" i="4"/>
  <c r="J232" i="4"/>
  <c r="L228" i="4"/>
  <c r="O234" i="4"/>
  <c r="O238" i="4"/>
  <c r="H203" i="4"/>
  <c r="E228" i="4"/>
  <c r="O237" i="4"/>
  <c r="H200" i="4"/>
  <c r="O233" i="4"/>
  <c r="E158" i="4"/>
  <c r="E157" i="4"/>
  <c r="E163" i="4"/>
  <c r="E229" i="4"/>
  <c r="J229" i="4"/>
  <c r="L231" i="4"/>
  <c r="L232" i="4"/>
  <c r="H158" i="4"/>
  <c r="O161" i="4"/>
  <c r="O158" i="4"/>
  <c r="O232" i="4"/>
  <c r="J230" i="4"/>
  <c r="L238" i="4"/>
  <c r="J234" i="4"/>
  <c r="E233" i="4"/>
  <c r="E238" i="4"/>
  <c r="J239" i="4"/>
  <c r="L230" i="4"/>
  <c r="J228" i="4"/>
  <c r="F208" i="4"/>
  <c r="P203" i="4"/>
  <c r="P204" i="4"/>
  <c r="P209" i="4"/>
  <c r="P202" i="4"/>
  <c r="P208" i="4"/>
  <c r="P207" i="4"/>
  <c r="P206" i="4"/>
  <c r="P201" i="4"/>
  <c r="P205" i="4"/>
  <c r="L199" i="4"/>
  <c r="H199" i="4"/>
  <c r="N208" i="4"/>
  <c r="N203" i="4"/>
  <c r="H209" i="4"/>
  <c r="H206" i="4"/>
  <c r="H205" i="4"/>
  <c r="H202" i="4"/>
  <c r="H207" i="4"/>
  <c r="N207" i="4"/>
  <c r="N209" i="4"/>
  <c r="N204" i="4"/>
  <c r="H201" i="4"/>
  <c r="N205" i="4"/>
  <c r="N200" i="4"/>
  <c r="N206" i="4"/>
  <c r="N201" i="4"/>
  <c r="H208" i="4"/>
  <c r="N199" i="4"/>
  <c r="L209" i="4"/>
  <c r="L200" i="4"/>
  <c r="M202" i="4"/>
  <c r="E205" i="4"/>
  <c r="G198" i="4"/>
  <c r="L202" i="4"/>
  <c r="L201" i="4"/>
  <c r="J198" i="4"/>
  <c r="J206" i="4"/>
  <c r="J208" i="4"/>
  <c r="J209" i="4"/>
  <c r="J202" i="4"/>
  <c r="J205" i="4"/>
  <c r="J204" i="4"/>
  <c r="L206" i="4"/>
  <c r="J200" i="4"/>
  <c r="J201" i="4"/>
  <c r="L198" i="4"/>
  <c r="J207" i="4"/>
  <c r="L208" i="4"/>
  <c r="L207" i="4"/>
  <c r="J199" i="4"/>
  <c r="L204" i="4"/>
  <c r="L203" i="4"/>
  <c r="E199" i="4"/>
  <c r="L205" i="4"/>
  <c r="E202" i="4"/>
  <c r="I208" i="4"/>
  <c r="F205" i="4"/>
  <c r="G203" i="4"/>
  <c r="F204" i="4"/>
  <c r="G200" i="4"/>
  <c r="F198" i="4"/>
  <c r="M201" i="4"/>
  <c r="O204" i="4"/>
  <c r="E204" i="4"/>
  <c r="M208" i="4"/>
  <c r="E209" i="4"/>
  <c r="M205" i="4"/>
  <c r="F206" i="4"/>
  <c r="O201" i="4"/>
  <c r="I199" i="4"/>
  <c r="M203" i="4"/>
  <c r="F203" i="4"/>
  <c r="K198" i="4"/>
  <c r="G205" i="4"/>
  <c r="F201" i="4"/>
  <c r="F200" i="4"/>
  <c r="O202" i="4"/>
  <c r="O208" i="4"/>
  <c r="K201" i="4"/>
  <c r="K206" i="4"/>
  <c r="G199" i="4"/>
  <c r="M207" i="4"/>
  <c r="F202" i="4"/>
  <c r="O206" i="4"/>
  <c r="O205" i="4"/>
  <c r="E207" i="4"/>
  <c r="E198" i="4"/>
  <c r="K208" i="4"/>
  <c r="G202" i="4"/>
  <c r="M204" i="4"/>
  <c r="M199" i="4"/>
  <c r="F207" i="4"/>
  <c r="E206" i="4"/>
  <c r="E203" i="4"/>
  <c r="E208" i="4"/>
  <c r="I207" i="4"/>
  <c r="M209" i="4"/>
  <c r="M200" i="4"/>
  <c r="G209" i="4"/>
  <c r="F199" i="4"/>
  <c r="E201" i="4"/>
  <c r="O203" i="4"/>
  <c r="O209" i="4"/>
  <c r="E200" i="4"/>
  <c r="I205" i="4"/>
  <c r="G206" i="4"/>
  <c r="G208" i="4"/>
  <c r="G201" i="4"/>
  <c r="F209" i="4"/>
  <c r="K203" i="4"/>
  <c r="G207" i="4"/>
  <c r="G204" i="4"/>
  <c r="K209" i="4"/>
  <c r="K200" i="4"/>
  <c r="K207" i="4"/>
  <c r="I198" i="4"/>
  <c r="I203" i="4"/>
  <c r="K199" i="4"/>
  <c r="I204" i="4"/>
  <c r="K205" i="4"/>
  <c r="I206" i="4"/>
  <c r="I200" i="4"/>
  <c r="I209" i="4"/>
  <c r="I202" i="4"/>
  <c r="K204" i="4"/>
  <c r="I201" i="4"/>
  <c r="H198" i="4"/>
  <c r="H204" i="4"/>
  <c r="E248" i="4"/>
  <c r="E251" i="4"/>
  <c r="E243" i="4"/>
  <c r="O254" i="4"/>
  <c r="F244" i="4"/>
  <c r="E244" i="4"/>
  <c r="O251" i="4"/>
  <c r="E250" i="4"/>
  <c r="E246" i="4"/>
  <c r="J252" i="4"/>
  <c r="O249" i="4"/>
  <c r="J249" i="4"/>
  <c r="E247" i="4"/>
  <c r="E245" i="4"/>
  <c r="E252" i="4"/>
  <c r="O252" i="4"/>
  <c r="E253" i="4"/>
  <c r="E249" i="4"/>
  <c r="O250" i="4"/>
  <c r="O248" i="4"/>
  <c r="O246" i="4"/>
  <c r="E254" i="4"/>
  <c r="O247" i="4"/>
  <c r="H245" i="4"/>
  <c r="N246" i="4"/>
  <c r="N245" i="4"/>
  <c r="N252" i="4"/>
  <c r="H247" i="4"/>
  <c r="M248" i="4"/>
  <c r="H250" i="4"/>
  <c r="K254" i="4"/>
  <c r="H254" i="4"/>
  <c r="N247" i="4"/>
  <c r="H243" i="4"/>
  <c r="J251" i="4"/>
  <c r="I254" i="4"/>
  <c r="J247" i="4"/>
  <c r="G247" i="4"/>
  <c r="F246" i="4"/>
  <c r="J246" i="4"/>
  <c r="G244" i="4"/>
  <c r="G253" i="4"/>
  <c r="J250" i="4"/>
  <c r="J253" i="4"/>
  <c r="G245" i="4"/>
  <c r="F249" i="4"/>
  <c r="L254" i="4"/>
  <c r="G246" i="4"/>
  <c r="G254" i="4"/>
  <c r="I250" i="4"/>
  <c r="L246" i="4"/>
  <c r="M252" i="4"/>
  <c r="P247" i="4"/>
  <c r="I247" i="4"/>
  <c r="J243" i="4"/>
  <c r="J244" i="4"/>
  <c r="L253" i="4"/>
  <c r="I243" i="4"/>
  <c r="I246" i="4"/>
  <c r="L247" i="4"/>
  <c r="L245" i="4"/>
  <c r="L251" i="4"/>
  <c r="I245" i="4"/>
  <c r="L249" i="4"/>
  <c r="J254" i="4"/>
  <c r="J245" i="4"/>
  <c r="I244" i="4"/>
  <c r="L250" i="4"/>
  <c r="L243" i="4"/>
  <c r="L252" i="4"/>
  <c r="F247" i="4"/>
  <c r="K247" i="4"/>
  <c r="L248" i="4"/>
  <c r="J248" i="4"/>
  <c r="P249" i="4"/>
  <c r="I251" i="4"/>
  <c r="K248" i="4"/>
  <c r="K245" i="4"/>
  <c r="N244" i="4"/>
  <c r="H251" i="4"/>
  <c r="N248" i="4"/>
  <c r="F248" i="4"/>
  <c r="K249" i="4"/>
  <c r="I252" i="4"/>
  <c r="I248" i="4"/>
  <c r="H252" i="4"/>
  <c r="N253" i="4"/>
  <c r="H248" i="4"/>
  <c r="P253" i="4"/>
  <c r="I253" i="4"/>
  <c r="I249" i="4"/>
  <c r="K246" i="4"/>
  <c r="H244" i="4"/>
  <c r="N249" i="4"/>
  <c r="H246" i="4"/>
  <c r="P251" i="4"/>
  <c r="F243" i="4"/>
  <c r="K250" i="4"/>
  <c r="K251" i="4"/>
  <c r="K252" i="4"/>
  <c r="H253" i="4"/>
  <c r="N254" i="4"/>
  <c r="N251" i="4"/>
  <c r="P252" i="4"/>
  <c r="P254" i="4"/>
  <c r="K243" i="4"/>
  <c r="K253" i="4"/>
  <c r="N250" i="4"/>
  <c r="F245" i="4"/>
  <c r="P248" i="4"/>
  <c r="M246" i="4"/>
  <c r="M249" i="4"/>
  <c r="G248" i="4"/>
  <c r="M254" i="4"/>
  <c r="G251" i="4"/>
  <c r="F253" i="4"/>
  <c r="M250" i="4"/>
  <c r="G250" i="4"/>
  <c r="P250" i="4"/>
  <c r="F250" i="4"/>
  <c r="M251" i="4"/>
  <c r="M245" i="4"/>
  <c r="M244" i="4"/>
  <c r="M247" i="4"/>
  <c r="F251" i="4"/>
  <c r="M253" i="4"/>
  <c r="F254" i="4"/>
  <c r="F252" i="4"/>
  <c r="G252" i="4"/>
  <c r="G243" i="4"/>
  <c r="H229" i="4"/>
  <c r="H231" i="4"/>
  <c r="H234" i="4"/>
  <c r="F236" i="4"/>
  <c r="P233" i="4"/>
  <c r="P238" i="4"/>
  <c r="E236" i="4"/>
  <c r="O239" i="4"/>
  <c r="N232" i="4"/>
  <c r="N230" i="4"/>
  <c r="H235" i="4"/>
  <c r="F237" i="4"/>
  <c r="F231" i="4"/>
  <c r="O236" i="4"/>
  <c r="E237" i="4"/>
  <c r="E231" i="4"/>
  <c r="H230" i="4"/>
  <c r="F234" i="4"/>
  <c r="P234" i="4"/>
  <c r="O235" i="4"/>
  <c r="O231" i="4"/>
  <c r="H163" i="4"/>
  <c r="P164" i="4"/>
  <c r="N161" i="4"/>
  <c r="N162" i="4"/>
  <c r="K160" i="4"/>
  <c r="G161" i="4"/>
  <c r="H160" i="4"/>
  <c r="M162" i="4"/>
  <c r="N160" i="4"/>
  <c r="K161" i="4"/>
  <c r="G159" i="4"/>
  <c r="L161" i="4"/>
  <c r="I163" i="4"/>
  <c r="K157" i="4"/>
  <c r="H157" i="4"/>
  <c r="L157" i="4"/>
  <c r="K163" i="4"/>
  <c r="K159" i="4"/>
  <c r="H154" i="4"/>
  <c r="K154" i="4"/>
  <c r="K155" i="4"/>
  <c r="J156" i="4"/>
  <c r="K162" i="4"/>
  <c r="N163" i="4"/>
  <c r="L164" i="4"/>
  <c r="K156" i="4"/>
  <c r="I156" i="4"/>
  <c r="H155" i="4"/>
  <c r="L160" i="4"/>
  <c r="I153" i="4"/>
  <c r="K158" i="4"/>
  <c r="F158" i="4"/>
  <c r="P163" i="4"/>
  <c r="J153" i="4"/>
  <c r="L153" i="4"/>
  <c r="N154" i="4"/>
  <c r="H159" i="4"/>
  <c r="P162" i="4"/>
  <c r="F154" i="4"/>
  <c r="L162" i="4"/>
  <c r="J163" i="4"/>
  <c r="J164" i="4"/>
  <c r="I160" i="4"/>
  <c r="K164" i="4"/>
  <c r="I164" i="4"/>
  <c r="M158" i="4"/>
  <c r="F160" i="4"/>
  <c r="F156" i="4"/>
  <c r="L156" i="4"/>
  <c r="F161" i="4"/>
  <c r="J161" i="4"/>
  <c r="J159" i="4"/>
  <c r="L158" i="4"/>
  <c r="F163" i="4"/>
  <c r="L154" i="4"/>
  <c r="N164" i="4"/>
  <c r="F162" i="4"/>
  <c r="P160" i="4"/>
  <c r="F159" i="4"/>
  <c r="J158" i="4"/>
  <c r="L163" i="4"/>
  <c r="J160" i="4"/>
  <c r="I162" i="4"/>
  <c r="I159" i="4"/>
  <c r="K153" i="4"/>
  <c r="F153" i="4"/>
  <c r="P158" i="4"/>
  <c r="P156" i="4"/>
  <c r="F157" i="4"/>
  <c r="J162" i="4"/>
  <c r="J155" i="4"/>
  <c r="H153" i="4"/>
  <c r="P157" i="4"/>
  <c r="P161" i="4"/>
  <c r="J154" i="4"/>
  <c r="L159" i="4"/>
  <c r="I154" i="4"/>
  <c r="I155" i="4"/>
  <c r="D130" i="4"/>
  <c r="D129" i="4"/>
  <c r="D126" i="4"/>
  <c r="R194" i="4"/>
  <c r="D185" i="4"/>
  <c r="Q130" i="4"/>
  <c r="D132" i="4"/>
  <c r="R134" i="4"/>
  <c r="Q193" i="4"/>
  <c r="B125" i="4"/>
  <c r="F126" i="4" s="1"/>
  <c r="R193" i="4"/>
  <c r="Q133" i="4"/>
  <c r="B126" i="4"/>
  <c r="M128" i="4" s="1"/>
  <c r="D131" i="4"/>
  <c r="D123" i="4"/>
  <c r="D133" i="4"/>
  <c r="Q131" i="4"/>
  <c r="Q134" i="4"/>
  <c r="B127" i="4"/>
  <c r="H128" i="4" s="1"/>
  <c r="B129" i="4"/>
  <c r="L128" i="4" s="1"/>
  <c r="D192" i="4"/>
  <c r="Q194" i="4"/>
  <c r="R130" i="4"/>
  <c r="R131" i="4"/>
  <c r="Q192" i="4"/>
  <c r="D125" i="4"/>
  <c r="D134" i="4"/>
  <c r="D127" i="4"/>
  <c r="D193" i="4"/>
  <c r="D189" i="4"/>
  <c r="Q190" i="4"/>
  <c r="D128" i="4"/>
  <c r="B186" i="4"/>
  <c r="G191" i="4" s="1"/>
  <c r="Q132" i="4"/>
  <c r="D124" i="4"/>
  <c r="R133" i="4"/>
  <c r="D194" i="4"/>
  <c r="R190" i="4"/>
  <c r="R192" i="4"/>
  <c r="D186" i="4"/>
  <c r="D183" i="4"/>
  <c r="B185" i="4"/>
  <c r="F194" i="4" s="1"/>
  <c r="D188" i="4"/>
  <c r="D187" i="4"/>
  <c r="D190" i="4"/>
  <c r="D191" i="4"/>
  <c r="D184" i="4"/>
  <c r="Q191" i="4"/>
  <c r="B128" i="4"/>
  <c r="K123" i="4" s="1"/>
  <c r="B124" i="4"/>
  <c r="O131" i="4" s="1"/>
  <c r="B184" i="4"/>
  <c r="B187" i="4"/>
  <c r="N184" i="4" s="1"/>
  <c r="B189" i="4"/>
  <c r="B188" i="4"/>
  <c r="N169" i="4"/>
  <c r="H168" i="4"/>
  <c r="N172" i="4"/>
  <c r="N176" i="4"/>
  <c r="H169" i="4"/>
  <c r="H170" i="4"/>
  <c r="H171" i="4"/>
  <c r="H172" i="4"/>
  <c r="H173" i="4"/>
  <c r="H174" i="4"/>
  <c r="H175" i="4"/>
  <c r="H176" i="4"/>
  <c r="H177" i="4"/>
  <c r="H178" i="4"/>
  <c r="H179" i="4"/>
  <c r="N177" i="4"/>
  <c r="N173" i="4"/>
  <c r="N174" i="4"/>
  <c r="N170" i="4"/>
  <c r="N178" i="4"/>
  <c r="N179" i="4"/>
  <c r="N171" i="4"/>
  <c r="N175" i="4"/>
  <c r="L175" i="4"/>
  <c r="L176" i="4"/>
  <c r="L169" i="4"/>
  <c r="L177" i="4"/>
  <c r="L178" i="4"/>
  <c r="L170" i="4"/>
  <c r="L171" i="4"/>
  <c r="L179" i="4"/>
  <c r="J169" i="4"/>
  <c r="J170" i="4"/>
  <c r="J171" i="4"/>
  <c r="J172" i="4"/>
  <c r="J173" i="4"/>
  <c r="J174" i="4"/>
  <c r="J175" i="4"/>
  <c r="J176" i="4"/>
  <c r="J177" i="4"/>
  <c r="J178" i="4"/>
  <c r="J179" i="4"/>
  <c r="L172" i="4"/>
  <c r="L168" i="4"/>
  <c r="L173" i="4"/>
  <c r="J168" i="4"/>
  <c r="L174" i="4"/>
  <c r="M172" i="4"/>
  <c r="M176" i="4"/>
  <c r="G170" i="4"/>
  <c r="G176" i="4"/>
  <c r="G178" i="4"/>
  <c r="M169" i="4"/>
  <c r="G169" i="4"/>
  <c r="G171" i="4"/>
  <c r="G172" i="4"/>
  <c r="G173" i="4"/>
  <c r="G174" i="4"/>
  <c r="G175" i="4"/>
  <c r="G177" i="4"/>
  <c r="G179" i="4"/>
  <c r="M173" i="4"/>
  <c r="M177" i="4"/>
  <c r="G168" i="4"/>
  <c r="M170" i="4"/>
  <c r="M174" i="4"/>
  <c r="M178" i="4"/>
  <c r="M171" i="4"/>
  <c r="M175" i="4"/>
  <c r="M179" i="4"/>
  <c r="F169" i="4"/>
  <c r="F170" i="4"/>
  <c r="F171" i="4"/>
  <c r="F172" i="4"/>
  <c r="F173" i="4"/>
  <c r="F174" i="4"/>
  <c r="F175" i="4"/>
  <c r="F176" i="4"/>
  <c r="F177" i="4"/>
  <c r="F178" i="4"/>
  <c r="F179" i="4"/>
  <c r="P175" i="4"/>
  <c r="P179" i="4"/>
  <c r="P171" i="4"/>
  <c r="P172" i="4"/>
  <c r="F168" i="4"/>
  <c r="P176" i="4"/>
  <c r="P173" i="4"/>
  <c r="P177" i="4"/>
  <c r="P174" i="4"/>
  <c r="P178" i="4"/>
  <c r="O175" i="4"/>
  <c r="O179" i="4"/>
  <c r="O172" i="4"/>
  <c r="O176" i="4"/>
  <c r="O171" i="4"/>
  <c r="O173" i="4"/>
  <c r="O177" i="4"/>
  <c r="E168" i="4"/>
  <c r="O174" i="4"/>
  <c r="O178" i="4"/>
  <c r="E170" i="4"/>
  <c r="E172" i="4"/>
  <c r="E173" i="4"/>
  <c r="E175" i="4"/>
  <c r="E177" i="4"/>
  <c r="E178" i="4"/>
  <c r="E169" i="4"/>
  <c r="E171" i="4"/>
  <c r="E174" i="4"/>
  <c r="E176" i="4"/>
  <c r="E179" i="4"/>
  <c r="I168" i="4"/>
  <c r="I170" i="4"/>
  <c r="I172" i="4"/>
  <c r="I174" i="4"/>
  <c r="I175" i="4"/>
  <c r="I177" i="4"/>
  <c r="I178" i="4"/>
  <c r="I169" i="4"/>
  <c r="I171" i="4"/>
  <c r="I173" i="4"/>
  <c r="I176" i="4"/>
  <c r="I179" i="4"/>
  <c r="K169" i="4"/>
  <c r="K170" i="4"/>
  <c r="K172" i="4"/>
  <c r="K174" i="4"/>
  <c r="K176" i="4"/>
  <c r="K178" i="4"/>
  <c r="K171" i="4"/>
  <c r="K173" i="4"/>
  <c r="K175" i="4"/>
  <c r="K177" i="4"/>
  <c r="K179" i="4"/>
  <c r="K168" i="4"/>
  <c r="G163" i="4"/>
  <c r="G162" i="4"/>
  <c r="M154" i="4"/>
  <c r="H161" i="4"/>
  <c r="N156" i="4"/>
  <c r="H164" i="4"/>
  <c r="G153" i="4"/>
  <c r="G158" i="4"/>
  <c r="M157" i="4"/>
  <c r="M163" i="4"/>
  <c r="G154" i="4"/>
  <c r="G164" i="4"/>
  <c r="N158" i="4"/>
  <c r="N157" i="4"/>
  <c r="H156" i="4"/>
  <c r="M155" i="4"/>
  <c r="M160" i="4"/>
  <c r="G160" i="4"/>
  <c r="G157" i="4"/>
  <c r="M159" i="4"/>
  <c r="G156" i="4"/>
  <c r="H162" i="4"/>
  <c r="N155" i="4"/>
  <c r="M161" i="4"/>
  <c r="G155" i="4"/>
  <c r="M164" i="4"/>
  <c r="O147" i="4"/>
  <c r="O148" i="4"/>
  <c r="O149" i="4"/>
  <c r="O142" i="4"/>
  <c r="O141" i="4"/>
  <c r="O143" i="4"/>
  <c r="O144" i="4"/>
  <c r="O145" i="4"/>
  <c r="O146" i="4"/>
  <c r="M141" i="4"/>
  <c r="M149" i="4"/>
  <c r="G140" i="4"/>
  <c r="G148" i="4"/>
  <c r="M142" i="4"/>
  <c r="M139" i="4"/>
  <c r="G145" i="4"/>
  <c r="M145" i="4"/>
  <c r="G144" i="4"/>
  <c r="M143" i="4"/>
  <c r="G142" i="4"/>
  <c r="M144" i="4"/>
  <c r="G139" i="4"/>
  <c r="G147" i="4"/>
  <c r="M146" i="4"/>
  <c r="G141" i="4"/>
  <c r="G149" i="4"/>
  <c r="M147" i="4"/>
  <c r="G146" i="4"/>
  <c r="M140" i="4"/>
  <c r="M148" i="4"/>
  <c r="G143" i="4"/>
  <c r="G138" i="4"/>
  <c r="L145" i="4"/>
  <c r="J141" i="4"/>
  <c r="J149" i="4"/>
  <c r="L146" i="4"/>
  <c r="J146" i="4"/>
  <c r="J138" i="4"/>
  <c r="L149" i="4"/>
  <c r="L139" i="4"/>
  <c r="L147" i="4"/>
  <c r="J143" i="4"/>
  <c r="L140" i="4"/>
  <c r="L148" i="4"/>
  <c r="J140" i="4"/>
  <c r="J148" i="4"/>
  <c r="L141" i="4"/>
  <c r="J145" i="4"/>
  <c r="L142" i="4"/>
  <c r="L138" i="4"/>
  <c r="J142" i="4"/>
  <c r="L143" i="4"/>
  <c r="J139" i="4"/>
  <c r="J147" i="4"/>
  <c r="L144" i="4"/>
  <c r="J144" i="4"/>
  <c r="K141" i="4"/>
  <c r="K149" i="4"/>
  <c r="I146" i="4"/>
  <c r="K142" i="4"/>
  <c r="K138" i="4"/>
  <c r="I143" i="4"/>
  <c r="K143" i="4"/>
  <c r="I140" i="4"/>
  <c r="I148" i="4"/>
  <c r="I138" i="4"/>
  <c r="K144" i="4"/>
  <c r="I145" i="4"/>
  <c r="K145" i="4"/>
  <c r="I142" i="4"/>
  <c r="K146" i="4"/>
  <c r="I139" i="4"/>
  <c r="I147" i="4"/>
  <c r="K139" i="4"/>
  <c r="K147" i="4"/>
  <c r="I144" i="4"/>
  <c r="K140" i="4"/>
  <c r="K148" i="4"/>
  <c r="I149" i="4"/>
  <c r="I141" i="4"/>
  <c r="P148" i="4"/>
  <c r="F145" i="4"/>
  <c r="P149" i="4"/>
  <c r="F142" i="4"/>
  <c r="P144" i="4"/>
  <c r="F149" i="4"/>
  <c r="P142" i="4"/>
  <c r="P141" i="4"/>
  <c r="F139" i="4"/>
  <c r="F147" i="4"/>
  <c r="P143" i="4"/>
  <c r="F144" i="4"/>
  <c r="P145" i="4"/>
  <c r="F146" i="4"/>
  <c r="F138" i="4"/>
  <c r="P146" i="4"/>
  <c r="F143" i="4"/>
  <c r="P147" i="4"/>
  <c r="F140" i="4"/>
  <c r="F148" i="4"/>
  <c r="F141" i="4"/>
  <c r="N144" i="4"/>
  <c r="H143" i="4"/>
  <c r="N145" i="4"/>
  <c r="H140" i="4"/>
  <c r="H148" i="4"/>
  <c r="N140" i="4"/>
  <c r="H139" i="4"/>
  <c r="N146" i="4"/>
  <c r="H145" i="4"/>
  <c r="N147" i="4"/>
  <c r="H142" i="4"/>
  <c r="H138" i="4"/>
  <c r="N148" i="4"/>
  <c r="H147" i="4"/>
  <c r="N141" i="4"/>
  <c r="N149" i="4"/>
  <c r="H144" i="4"/>
  <c r="N142" i="4"/>
  <c r="N139" i="4"/>
  <c r="H141" i="4"/>
  <c r="H149" i="4"/>
  <c r="N143" i="4"/>
  <c r="H146" i="4"/>
  <c r="E139" i="4"/>
  <c r="E147" i="4"/>
  <c r="E141" i="4"/>
  <c r="E140" i="4"/>
  <c r="E148" i="4"/>
  <c r="E149" i="4"/>
  <c r="E142" i="4"/>
  <c r="E138" i="4"/>
  <c r="E143" i="4"/>
  <c r="E144" i="4"/>
  <c r="E145" i="4"/>
  <c r="E146" i="4"/>
  <c r="B53" i="4"/>
  <c r="K48" i="4" s="1"/>
  <c r="P126" i="4"/>
  <c r="P118" i="4"/>
  <c r="F113" i="4"/>
  <c r="P112" i="4"/>
  <c r="P113" i="4"/>
  <c r="F110" i="4"/>
  <c r="F118" i="4"/>
  <c r="F108" i="4"/>
  <c r="F115" i="4"/>
  <c r="F112" i="4"/>
  <c r="F111" i="4"/>
  <c r="F109" i="4"/>
  <c r="F117" i="4"/>
  <c r="P116" i="4"/>
  <c r="F119" i="4"/>
  <c r="P115" i="4"/>
  <c r="F116" i="4"/>
  <c r="P117" i="4"/>
  <c r="F114" i="4"/>
  <c r="P119" i="4"/>
  <c r="P111" i="4"/>
  <c r="P114" i="4"/>
  <c r="M116" i="4"/>
  <c r="G114" i="4"/>
  <c r="G113" i="4"/>
  <c r="G111" i="4"/>
  <c r="G119" i="4"/>
  <c r="M119" i="4"/>
  <c r="G115" i="4"/>
  <c r="M109" i="4"/>
  <c r="M113" i="4"/>
  <c r="M110" i="4"/>
  <c r="M114" i="4"/>
  <c r="M118" i="4"/>
  <c r="G110" i="4"/>
  <c r="G118" i="4"/>
  <c r="M111" i="4"/>
  <c r="M115" i="4"/>
  <c r="G116" i="4"/>
  <c r="M117" i="4"/>
  <c r="G112" i="4"/>
  <c r="G109" i="4"/>
  <c r="G117" i="4"/>
  <c r="G108" i="4"/>
  <c r="M112" i="4"/>
  <c r="L115" i="4"/>
  <c r="J109" i="4"/>
  <c r="J117" i="4"/>
  <c r="L116" i="4"/>
  <c r="L117" i="4"/>
  <c r="L110" i="4"/>
  <c r="L118" i="4"/>
  <c r="J114" i="4"/>
  <c r="J119" i="4"/>
  <c r="L114" i="4"/>
  <c r="J108" i="4"/>
  <c r="L109" i="4"/>
  <c r="J115" i="4"/>
  <c r="L119" i="4"/>
  <c r="J113" i="4"/>
  <c r="L113" i="4"/>
  <c r="J111" i="4"/>
  <c r="J116" i="4"/>
  <c r="L112" i="4"/>
  <c r="L108" i="4"/>
  <c r="J112" i="4"/>
  <c r="J110" i="4"/>
  <c r="J118" i="4"/>
  <c r="L111" i="4"/>
  <c r="K119" i="4"/>
  <c r="K108" i="4"/>
  <c r="K114" i="4"/>
  <c r="I113" i="4"/>
  <c r="K109" i="4"/>
  <c r="K118" i="4"/>
  <c r="I109" i="4"/>
  <c r="I117" i="4"/>
  <c r="I116" i="4"/>
  <c r="I108" i="4"/>
  <c r="I115" i="4"/>
  <c r="K115" i="4"/>
  <c r="I112" i="4"/>
  <c r="K117" i="4"/>
  <c r="K116" i="4"/>
  <c r="I111" i="4"/>
  <c r="I119" i="4"/>
  <c r="I110" i="4"/>
  <c r="I118" i="4"/>
  <c r="K110" i="4"/>
  <c r="K112" i="4"/>
  <c r="K113" i="4"/>
  <c r="I114" i="4"/>
  <c r="K111" i="4"/>
  <c r="N109" i="4"/>
  <c r="H115" i="4"/>
  <c r="N112" i="4"/>
  <c r="H113" i="4"/>
  <c r="N113" i="4"/>
  <c r="N117" i="4"/>
  <c r="H112" i="4"/>
  <c r="H109" i="4"/>
  <c r="H117" i="4"/>
  <c r="N115" i="4"/>
  <c r="H108" i="4"/>
  <c r="H111" i="4"/>
  <c r="H119" i="4"/>
  <c r="N110" i="4"/>
  <c r="N114" i="4"/>
  <c r="N118" i="4"/>
  <c r="H110" i="4"/>
  <c r="H118" i="4"/>
  <c r="N111" i="4"/>
  <c r="N119" i="4"/>
  <c r="H116" i="4"/>
  <c r="N116" i="4"/>
  <c r="H114" i="4"/>
  <c r="O117" i="4"/>
  <c r="E112" i="4"/>
  <c r="O112" i="4"/>
  <c r="O111" i="4"/>
  <c r="E109" i="4"/>
  <c r="E117" i="4"/>
  <c r="O116" i="4"/>
  <c r="E113" i="4"/>
  <c r="O119" i="4"/>
  <c r="E118" i="4"/>
  <c r="O113" i="4"/>
  <c r="E116" i="4"/>
  <c r="E108" i="4"/>
  <c r="E114" i="4"/>
  <c r="O118" i="4"/>
  <c r="E111" i="4"/>
  <c r="E110" i="4"/>
  <c r="E115" i="4"/>
  <c r="O115" i="4"/>
  <c r="E119" i="4"/>
  <c r="O114" i="4"/>
  <c r="N102" i="4"/>
  <c r="H97" i="4"/>
  <c r="H93" i="4"/>
  <c r="H104" i="4"/>
  <c r="N95" i="4"/>
  <c r="N103" i="4"/>
  <c r="H94" i="4"/>
  <c r="H102" i="4"/>
  <c r="H96" i="4"/>
  <c r="N96" i="4"/>
  <c r="N104" i="4"/>
  <c r="H99" i="4"/>
  <c r="N97" i="4"/>
  <c r="N94" i="4"/>
  <c r="N98" i="4"/>
  <c r="H101" i="4"/>
  <c r="N99" i="4"/>
  <c r="H98" i="4"/>
  <c r="N100" i="4"/>
  <c r="H95" i="4"/>
  <c r="H103" i="4"/>
  <c r="N101" i="4"/>
  <c r="H100" i="4"/>
  <c r="E93" i="4"/>
  <c r="O97" i="4"/>
  <c r="O96" i="4"/>
  <c r="O104" i="4"/>
  <c r="O98" i="4"/>
  <c r="O99" i="4"/>
  <c r="O100" i="4"/>
  <c r="O101" i="4"/>
  <c r="O102" i="4"/>
  <c r="O103" i="4"/>
  <c r="E104" i="4"/>
  <c r="L95" i="4"/>
  <c r="L103" i="4"/>
  <c r="J95" i="4"/>
  <c r="J103" i="4"/>
  <c r="J93" i="4"/>
  <c r="L102" i="4"/>
  <c r="J98" i="4"/>
  <c r="L96" i="4"/>
  <c r="L104" i="4"/>
  <c r="J100" i="4"/>
  <c r="L97" i="4"/>
  <c r="L93" i="4"/>
  <c r="J97" i="4"/>
  <c r="L98" i="4"/>
  <c r="J94" i="4"/>
  <c r="J102" i="4"/>
  <c r="J101" i="4"/>
  <c r="L99" i="4"/>
  <c r="J99" i="4"/>
  <c r="L100" i="4"/>
  <c r="J96" i="4"/>
  <c r="J104" i="4"/>
  <c r="L101" i="4"/>
  <c r="L94" i="4"/>
  <c r="P98" i="4"/>
  <c r="F99" i="4"/>
  <c r="P99" i="4"/>
  <c r="F96" i="4"/>
  <c r="F104" i="4"/>
  <c r="P96" i="4"/>
  <c r="F94" i="4"/>
  <c r="F102" i="4"/>
  <c r="P100" i="4"/>
  <c r="F101" i="4"/>
  <c r="F93" i="4"/>
  <c r="P101" i="4"/>
  <c r="F98" i="4"/>
  <c r="P97" i="4"/>
  <c r="P102" i="4"/>
  <c r="F95" i="4"/>
  <c r="F103" i="4"/>
  <c r="P103" i="4"/>
  <c r="F100" i="4"/>
  <c r="P104" i="4"/>
  <c r="F97" i="4"/>
  <c r="K99" i="4"/>
  <c r="I100" i="4"/>
  <c r="I98" i="4"/>
  <c r="I95" i="4"/>
  <c r="I93" i="4"/>
  <c r="K100" i="4"/>
  <c r="I97" i="4"/>
  <c r="K101" i="4"/>
  <c r="I94" i="4"/>
  <c r="I102" i="4"/>
  <c r="K94" i="4"/>
  <c r="K102" i="4"/>
  <c r="I99" i="4"/>
  <c r="K95" i="4"/>
  <c r="K103" i="4"/>
  <c r="I96" i="4"/>
  <c r="I104" i="4"/>
  <c r="K96" i="4"/>
  <c r="K104" i="4"/>
  <c r="I101" i="4"/>
  <c r="K97" i="4"/>
  <c r="K93" i="4"/>
  <c r="K98" i="4"/>
  <c r="I103" i="4"/>
  <c r="M99" i="4"/>
  <c r="G94" i="4"/>
  <c r="G102" i="4"/>
  <c r="M98" i="4"/>
  <c r="M100" i="4"/>
  <c r="G99" i="4"/>
  <c r="G93" i="4"/>
  <c r="G101" i="4"/>
  <c r="G100" i="4"/>
  <c r="M101" i="4"/>
  <c r="G96" i="4"/>
  <c r="G104" i="4"/>
  <c r="M102" i="4"/>
  <c r="M95" i="4"/>
  <c r="M103" i="4"/>
  <c r="G98" i="4"/>
  <c r="M96" i="4"/>
  <c r="M104" i="4"/>
  <c r="G95" i="4"/>
  <c r="G103" i="4"/>
  <c r="M97" i="4"/>
  <c r="M94" i="4"/>
  <c r="G97" i="4"/>
  <c r="E96" i="4"/>
  <c r="E98" i="4"/>
  <c r="E102" i="4"/>
  <c r="E97" i="4"/>
  <c r="E94" i="4"/>
  <c r="E101" i="4"/>
  <c r="E103" i="4"/>
  <c r="E100" i="4"/>
  <c r="E99" i="4"/>
  <c r="E95" i="4"/>
  <c r="L38" i="4"/>
  <c r="J36" i="4"/>
  <c r="J44" i="4"/>
  <c r="L41" i="4"/>
  <c r="J41" i="4"/>
  <c r="L36" i="4"/>
  <c r="J43" i="4"/>
  <c r="L33" i="4"/>
  <c r="L34" i="4"/>
  <c r="L42" i="4"/>
  <c r="J40" i="4"/>
  <c r="L44" i="4"/>
  <c r="J38" i="4"/>
  <c r="J33" i="4"/>
  <c r="L40" i="4"/>
  <c r="J34" i="4"/>
  <c r="L35" i="4"/>
  <c r="L43" i="4"/>
  <c r="J39" i="4"/>
  <c r="J42" i="4"/>
  <c r="L37" i="4"/>
  <c r="J37" i="4"/>
  <c r="L39" i="4"/>
  <c r="J35" i="4"/>
  <c r="N72" i="4"/>
  <c r="N73" i="4"/>
  <c r="N66" i="4"/>
  <c r="N74" i="4"/>
  <c r="N70" i="4"/>
  <c r="N67" i="4"/>
  <c r="N64" i="4"/>
  <c r="N68" i="4"/>
  <c r="N69" i="4"/>
  <c r="N71" i="4"/>
  <c r="N65" i="4"/>
  <c r="P67" i="4"/>
  <c r="P66" i="4"/>
  <c r="F67" i="4"/>
  <c r="F71" i="4"/>
  <c r="P68" i="4"/>
  <c r="F66" i="4"/>
  <c r="P70" i="4"/>
  <c r="F63" i="4"/>
  <c r="F64" i="4"/>
  <c r="F68" i="4"/>
  <c r="F70" i="4"/>
  <c r="P71" i="4"/>
  <c r="F65" i="4"/>
  <c r="F69" i="4"/>
  <c r="F73" i="4"/>
  <c r="P73" i="4"/>
  <c r="P72" i="4"/>
  <c r="F72" i="4"/>
  <c r="P69" i="4"/>
  <c r="F74" i="4"/>
  <c r="P74" i="4"/>
  <c r="M71" i="4"/>
  <c r="M72" i="4"/>
  <c r="G67" i="4"/>
  <c r="M65" i="4"/>
  <c r="G63" i="4"/>
  <c r="M66" i="4"/>
  <c r="M74" i="4"/>
  <c r="G66" i="4"/>
  <c r="G70" i="4"/>
  <c r="G74" i="4"/>
  <c r="M67" i="4"/>
  <c r="M73" i="4"/>
  <c r="M68" i="4"/>
  <c r="G65" i="4"/>
  <c r="G69" i="4"/>
  <c r="G73" i="4"/>
  <c r="M69" i="4"/>
  <c r="M70" i="4"/>
  <c r="G64" i="4"/>
  <c r="G68" i="4"/>
  <c r="G72" i="4"/>
  <c r="G71" i="4"/>
  <c r="O74" i="4"/>
  <c r="O66" i="4"/>
  <c r="E70" i="4"/>
  <c r="E74" i="4"/>
  <c r="O69" i="4"/>
  <c r="E65" i="4"/>
  <c r="E69" i="4"/>
  <c r="E73" i="4"/>
  <c r="O70" i="4"/>
  <c r="E63" i="4"/>
  <c r="O72" i="4"/>
  <c r="O68" i="4"/>
  <c r="O71" i="4"/>
  <c r="E64" i="4"/>
  <c r="E68" i="4"/>
  <c r="E72" i="4"/>
  <c r="O73" i="4"/>
  <c r="E67" i="4"/>
  <c r="E71" i="4"/>
  <c r="O67" i="4"/>
  <c r="E66" i="4"/>
  <c r="H64" i="4"/>
  <c r="H68" i="4"/>
  <c r="H72" i="4"/>
  <c r="H71" i="4"/>
  <c r="H66" i="4"/>
  <c r="H70" i="4"/>
  <c r="H74" i="4"/>
  <c r="H69" i="4"/>
  <c r="H73" i="4"/>
  <c r="H67" i="4"/>
  <c r="H65" i="4"/>
  <c r="H63" i="4"/>
  <c r="K71" i="4"/>
  <c r="I63" i="4"/>
  <c r="K64" i="4"/>
  <c r="I64" i="4"/>
  <c r="I72" i="4"/>
  <c r="K73" i="4"/>
  <c r="K66" i="4"/>
  <c r="K74" i="4"/>
  <c r="I67" i="4"/>
  <c r="I71" i="4"/>
  <c r="K67" i="4"/>
  <c r="K63" i="4"/>
  <c r="K69" i="4"/>
  <c r="K65" i="4"/>
  <c r="K68" i="4"/>
  <c r="I66" i="4"/>
  <c r="I70" i="4"/>
  <c r="I74" i="4"/>
  <c r="K70" i="4"/>
  <c r="I65" i="4"/>
  <c r="I69" i="4"/>
  <c r="I73" i="4"/>
  <c r="K72" i="4"/>
  <c r="I68" i="4"/>
  <c r="L67" i="4"/>
  <c r="L63" i="4"/>
  <c r="J65" i="4"/>
  <c r="J69" i="4"/>
  <c r="J73" i="4"/>
  <c r="L69" i="4"/>
  <c r="J68" i="4"/>
  <c r="L70" i="4"/>
  <c r="L65" i="4"/>
  <c r="J70" i="4"/>
  <c r="J74" i="4"/>
  <c r="L71" i="4"/>
  <c r="J67" i="4"/>
  <c r="J71" i="4"/>
  <c r="L73" i="4"/>
  <c r="J66" i="4"/>
  <c r="J64" i="4"/>
  <c r="J72" i="4"/>
  <c r="L64" i="4"/>
  <c r="L72" i="4"/>
  <c r="L66" i="4"/>
  <c r="L74" i="4"/>
  <c r="J63" i="4"/>
  <c r="L68" i="4"/>
  <c r="D83" i="4"/>
  <c r="Q86" i="4"/>
  <c r="Q87" i="4"/>
  <c r="R86" i="4"/>
  <c r="Q89" i="4"/>
  <c r="R87" i="4"/>
  <c r="Q85" i="4"/>
  <c r="R89" i="4"/>
  <c r="Q88" i="4"/>
  <c r="R88" i="4"/>
  <c r="R85" i="4"/>
  <c r="M89" i="4"/>
  <c r="M82" i="4"/>
  <c r="D78" i="4"/>
  <c r="D85" i="4"/>
  <c r="D86" i="4"/>
  <c r="D89" i="4"/>
  <c r="D87" i="4"/>
  <c r="D79" i="4"/>
  <c r="D84" i="4"/>
  <c r="D81" i="4"/>
  <c r="D88" i="4"/>
  <c r="D82" i="4"/>
  <c r="D80" i="4"/>
  <c r="B84" i="4"/>
  <c r="B80" i="4"/>
  <c r="B82" i="4"/>
  <c r="G83" i="4"/>
  <c r="G88" i="4"/>
  <c r="G86" i="4"/>
  <c r="G85" i="4"/>
  <c r="B83" i="4"/>
  <c r="B79" i="4"/>
  <c r="Q57" i="4"/>
  <c r="D52" i="4"/>
  <c r="D49" i="4"/>
  <c r="D57" i="4"/>
  <c r="R59" i="4"/>
  <c r="R56" i="4"/>
  <c r="D51" i="4"/>
  <c r="Q59" i="4"/>
  <c r="Q55" i="4"/>
  <c r="Q56" i="4"/>
  <c r="D56" i="4"/>
  <c r="D48" i="4"/>
  <c r="R55" i="4"/>
  <c r="R58" i="4"/>
  <c r="R57" i="4"/>
  <c r="D59" i="4"/>
  <c r="D55" i="4"/>
  <c r="D53" i="4"/>
  <c r="D58" i="4"/>
  <c r="Q58" i="4"/>
  <c r="D50" i="4"/>
  <c r="B52" i="4"/>
  <c r="B50" i="4"/>
  <c r="F48" i="4" s="1"/>
  <c r="B51" i="4"/>
  <c r="M49" i="4" s="1"/>
  <c r="B49" i="4"/>
  <c r="E56" i="4" s="1"/>
  <c r="K51" i="4"/>
  <c r="I50" i="4"/>
  <c r="I54" i="4"/>
  <c r="I58" i="4"/>
  <c r="K53" i="4"/>
  <c r="I59" i="4"/>
  <c r="I57" i="4"/>
  <c r="K55" i="4"/>
  <c r="I55" i="4"/>
  <c r="B54" i="4"/>
  <c r="B38" i="4"/>
  <c r="B37" i="4"/>
  <c r="B35" i="4"/>
  <c r="B34" i="4"/>
  <c r="B36" i="4"/>
  <c r="G84" i="4" l="1"/>
  <c r="M81" i="4"/>
  <c r="M88" i="4"/>
  <c r="G82" i="4"/>
  <c r="G81" i="4"/>
  <c r="M79" i="4"/>
  <c r="I51" i="4"/>
  <c r="K58" i="4"/>
  <c r="G80" i="4"/>
  <c r="G87" i="4"/>
  <c r="M86" i="4"/>
  <c r="M80" i="4"/>
  <c r="K50" i="4"/>
  <c r="G79" i="4"/>
  <c r="M85" i="4"/>
  <c r="M87" i="4"/>
  <c r="G89" i="4"/>
  <c r="M84" i="4"/>
  <c r="K49" i="4"/>
  <c r="I56" i="4"/>
  <c r="G78" i="4"/>
  <c r="M132" i="4"/>
  <c r="M133" i="4"/>
  <c r="L130" i="4"/>
  <c r="G126" i="4"/>
  <c r="J134" i="4"/>
  <c r="K57" i="4"/>
  <c r="K54" i="4"/>
  <c r="I52" i="4"/>
  <c r="K56" i="4"/>
  <c r="I53" i="4"/>
  <c r="K59" i="4"/>
  <c r="I49" i="4"/>
  <c r="K52" i="4"/>
  <c r="I48" i="4"/>
  <c r="I125" i="4"/>
  <c r="O134" i="4"/>
  <c r="M193" i="4"/>
  <c r="H123" i="4"/>
  <c r="N132" i="4"/>
  <c r="H124" i="4"/>
  <c r="H134" i="4"/>
  <c r="H127" i="4"/>
  <c r="N127" i="4"/>
  <c r="N126" i="4"/>
  <c r="M185" i="4"/>
  <c r="N133" i="4"/>
  <c r="H125" i="4"/>
  <c r="F184" i="4"/>
  <c r="M189" i="4"/>
  <c r="F190" i="4"/>
  <c r="G190" i="4"/>
  <c r="F129" i="4"/>
  <c r="L132" i="4"/>
  <c r="F191" i="4"/>
  <c r="G131" i="4"/>
  <c r="L127" i="4"/>
  <c r="J133" i="4"/>
  <c r="F134" i="4"/>
  <c r="G125" i="4"/>
  <c r="G130" i="4"/>
  <c r="F127" i="4"/>
  <c r="P134" i="4"/>
  <c r="L134" i="4"/>
  <c r="F187" i="4"/>
  <c r="G128" i="4"/>
  <c r="M130" i="4"/>
  <c r="P186" i="4"/>
  <c r="G186" i="4"/>
  <c r="J130" i="4"/>
  <c r="M191" i="4"/>
  <c r="H187" i="4"/>
  <c r="G129" i="4"/>
  <c r="G134" i="4"/>
  <c r="M125" i="4"/>
  <c r="M126" i="4"/>
  <c r="F125" i="4"/>
  <c r="P128" i="4"/>
  <c r="F132" i="4"/>
  <c r="E133" i="4"/>
  <c r="P188" i="4"/>
  <c r="P190" i="4"/>
  <c r="F185" i="4"/>
  <c r="F186" i="4"/>
  <c r="M127" i="4"/>
  <c r="G124" i="4"/>
  <c r="F133" i="4"/>
  <c r="F128" i="4"/>
  <c r="P132" i="4"/>
  <c r="P133" i="4"/>
  <c r="N188" i="4"/>
  <c r="P187" i="4"/>
  <c r="P193" i="4"/>
  <c r="M131" i="4"/>
  <c r="M129" i="4"/>
  <c r="F124" i="4"/>
  <c r="P127" i="4"/>
  <c r="P192" i="4"/>
  <c r="P194" i="4"/>
  <c r="F193" i="4"/>
  <c r="F183" i="4"/>
  <c r="G132" i="4"/>
  <c r="G123" i="4"/>
  <c r="F123" i="4"/>
  <c r="P131" i="4"/>
  <c r="F188" i="4"/>
  <c r="P191" i="4"/>
  <c r="F189" i="4"/>
  <c r="P130" i="4"/>
  <c r="M124" i="4"/>
  <c r="F130" i="4"/>
  <c r="G133" i="4"/>
  <c r="F131" i="4"/>
  <c r="P129" i="4"/>
  <c r="F192" i="4"/>
  <c r="P189" i="4"/>
  <c r="O126" i="4"/>
  <c r="G127" i="4"/>
  <c r="M134" i="4"/>
  <c r="J132" i="4"/>
  <c r="J131" i="4"/>
  <c r="J126" i="4"/>
  <c r="K133" i="4"/>
  <c r="L133" i="4"/>
  <c r="L123" i="4"/>
  <c r="L124" i="4"/>
  <c r="I126" i="4"/>
  <c r="L125" i="4"/>
  <c r="J125" i="4"/>
  <c r="N134" i="4"/>
  <c r="M192" i="4"/>
  <c r="G183" i="4"/>
  <c r="M188" i="4"/>
  <c r="N125" i="4"/>
  <c r="H130" i="4"/>
  <c r="M190" i="4"/>
  <c r="G185" i="4"/>
  <c r="H132" i="4"/>
  <c r="G187" i="4"/>
  <c r="G184" i="4"/>
  <c r="H133" i="4"/>
  <c r="M194" i="4"/>
  <c r="G188" i="4"/>
  <c r="E131" i="4"/>
  <c r="N189" i="4"/>
  <c r="O127" i="4"/>
  <c r="H194" i="4"/>
  <c r="N193" i="4"/>
  <c r="N124" i="4"/>
  <c r="K124" i="4"/>
  <c r="K128" i="4"/>
  <c r="O128" i="4"/>
  <c r="L126" i="4"/>
  <c r="J127" i="4"/>
  <c r="H131" i="4"/>
  <c r="L131" i="4"/>
  <c r="K131" i="4"/>
  <c r="M187" i="4"/>
  <c r="G193" i="4"/>
  <c r="N130" i="4"/>
  <c r="H126" i="4"/>
  <c r="I134" i="4"/>
  <c r="J128" i="4"/>
  <c r="N131" i="4"/>
  <c r="L129" i="4"/>
  <c r="G194" i="4"/>
  <c r="G189" i="4"/>
  <c r="G192" i="4"/>
  <c r="N128" i="4"/>
  <c r="H129" i="4"/>
  <c r="J123" i="4"/>
  <c r="J124" i="4"/>
  <c r="N129" i="4"/>
  <c r="J129" i="4"/>
  <c r="E124" i="4"/>
  <c r="H189" i="4"/>
  <c r="H188" i="4"/>
  <c r="M184" i="4"/>
  <c r="M186" i="4"/>
  <c r="H186" i="4"/>
  <c r="H193" i="4"/>
  <c r="N190" i="4"/>
  <c r="N185" i="4"/>
  <c r="H191" i="4"/>
  <c r="I129" i="4"/>
  <c r="I123" i="4"/>
  <c r="I133" i="4"/>
  <c r="K125" i="4"/>
  <c r="K129" i="4"/>
  <c r="I132" i="4"/>
  <c r="I124" i="4"/>
  <c r="K130" i="4"/>
  <c r="K127" i="4"/>
  <c r="K132" i="4"/>
  <c r="I128" i="4"/>
  <c r="I131" i="4"/>
  <c r="I127" i="4"/>
  <c r="K126" i="4"/>
  <c r="K134" i="4"/>
  <c r="I130" i="4"/>
  <c r="O132" i="4"/>
  <c r="E132" i="4"/>
  <c r="E128" i="4"/>
  <c r="O133" i="4"/>
  <c r="E134" i="4"/>
  <c r="E127" i="4"/>
  <c r="O130" i="4"/>
  <c r="O129" i="4"/>
  <c r="E129" i="4"/>
  <c r="E130" i="4"/>
  <c r="E126" i="4"/>
  <c r="E125" i="4"/>
  <c r="E123" i="4"/>
  <c r="J191" i="4"/>
  <c r="J186" i="4"/>
  <c r="L189" i="4"/>
  <c r="L194" i="4"/>
  <c r="L184" i="4"/>
  <c r="L185" i="4"/>
  <c r="J185" i="4"/>
  <c r="L192" i="4"/>
  <c r="L193" i="4"/>
  <c r="J193" i="4"/>
  <c r="J187" i="4"/>
  <c r="J190" i="4"/>
  <c r="J189" i="4"/>
  <c r="J183" i="4"/>
  <c r="J184" i="4"/>
  <c r="J192" i="4"/>
  <c r="L190" i="4"/>
  <c r="L186" i="4"/>
  <c r="L187" i="4"/>
  <c r="L183" i="4"/>
  <c r="L191" i="4"/>
  <c r="L188" i="4"/>
  <c r="J194" i="4"/>
  <c r="J188" i="4"/>
  <c r="N187" i="4"/>
  <c r="H192" i="4"/>
  <c r="H183" i="4"/>
  <c r="H185" i="4"/>
  <c r="N186" i="4"/>
  <c r="H184" i="4"/>
  <c r="H190" i="4"/>
  <c r="N194" i="4"/>
  <c r="N191" i="4"/>
  <c r="N192" i="4"/>
  <c r="I190" i="4"/>
  <c r="K184" i="4"/>
  <c r="I184" i="4"/>
  <c r="K188" i="4"/>
  <c r="I185" i="4"/>
  <c r="I192" i="4"/>
  <c r="K186" i="4"/>
  <c r="I189" i="4"/>
  <c r="K191" i="4"/>
  <c r="K194" i="4"/>
  <c r="K190" i="4"/>
  <c r="I186" i="4"/>
  <c r="K189" i="4"/>
  <c r="I191" i="4"/>
  <c r="I187" i="4"/>
  <c r="I194" i="4"/>
  <c r="I183" i="4"/>
  <c r="I193" i="4"/>
  <c r="K192" i="4"/>
  <c r="K183" i="4"/>
  <c r="I188" i="4"/>
  <c r="K193" i="4"/>
  <c r="K187" i="4"/>
  <c r="K185" i="4"/>
  <c r="E186" i="4"/>
  <c r="O189" i="4"/>
  <c r="E190" i="4"/>
  <c r="E194" i="4"/>
  <c r="E189" i="4"/>
  <c r="E188" i="4"/>
  <c r="O192" i="4"/>
  <c r="O187" i="4"/>
  <c r="O186" i="4"/>
  <c r="O188" i="4"/>
  <c r="O191" i="4"/>
  <c r="E184" i="4"/>
  <c r="O190" i="4"/>
  <c r="E191" i="4"/>
  <c r="E185" i="4"/>
  <c r="E192" i="4"/>
  <c r="E193" i="4"/>
  <c r="E187" i="4"/>
  <c r="E183" i="4"/>
  <c r="O193" i="4"/>
  <c r="O194" i="4"/>
  <c r="K35" i="4"/>
  <c r="K43" i="4"/>
  <c r="I35" i="4"/>
  <c r="I43" i="4"/>
  <c r="K38" i="4"/>
  <c r="K33" i="4"/>
  <c r="I40" i="4"/>
  <c r="I37" i="4"/>
  <c r="I33" i="4"/>
  <c r="K39" i="4"/>
  <c r="I39" i="4"/>
  <c r="I41" i="4"/>
  <c r="K40" i="4"/>
  <c r="I38" i="4"/>
  <c r="K41" i="4"/>
  <c r="K37" i="4"/>
  <c r="K34" i="4"/>
  <c r="K42" i="4"/>
  <c r="I36" i="4"/>
  <c r="I44" i="4"/>
  <c r="K36" i="4"/>
  <c r="K44" i="4"/>
  <c r="I34" i="4"/>
  <c r="I42" i="4"/>
  <c r="M42" i="4"/>
  <c r="G41" i="4"/>
  <c r="M37" i="4"/>
  <c r="M34" i="4"/>
  <c r="G38" i="4"/>
  <c r="G40" i="4"/>
  <c r="M36" i="4"/>
  <c r="M44" i="4"/>
  <c r="G39" i="4"/>
  <c r="M38" i="4"/>
  <c r="G37" i="4"/>
  <c r="G33" i="4"/>
  <c r="M40" i="4"/>
  <c r="G35" i="4"/>
  <c r="G43" i="4"/>
  <c r="M39" i="4"/>
  <c r="G36" i="4"/>
  <c r="G44" i="4"/>
  <c r="M41" i="4"/>
  <c r="G34" i="4"/>
  <c r="G42" i="4"/>
  <c r="M35" i="4"/>
  <c r="M43" i="4"/>
  <c r="N37" i="4"/>
  <c r="N34" i="4"/>
  <c r="H34" i="4"/>
  <c r="H42" i="4"/>
  <c r="N40" i="4"/>
  <c r="H39" i="4"/>
  <c r="H33" i="4"/>
  <c r="N35" i="4"/>
  <c r="N41" i="4"/>
  <c r="H38" i="4"/>
  <c r="N43" i="4"/>
  <c r="H40" i="4"/>
  <c r="N42" i="4"/>
  <c r="H37" i="4"/>
  <c r="H36" i="4"/>
  <c r="H44" i="4"/>
  <c r="N39" i="4"/>
  <c r="N36" i="4"/>
  <c r="N44" i="4"/>
  <c r="H35" i="4"/>
  <c r="H43" i="4"/>
  <c r="N38" i="4"/>
  <c r="H41" i="4"/>
  <c r="O40" i="4"/>
  <c r="E39" i="4"/>
  <c r="O43" i="4"/>
  <c r="E36" i="4"/>
  <c r="E44" i="4"/>
  <c r="E33" i="4"/>
  <c r="O44" i="4"/>
  <c r="E35" i="4"/>
  <c r="E43" i="4"/>
  <c r="O42" i="4"/>
  <c r="E37" i="4"/>
  <c r="O37" i="4"/>
  <c r="O36" i="4"/>
  <c r="E34" i="4"/>
  <c r="E42" i="4"/>
  <c r="O38" i="4"/>
  <c r="E41" i="4"/>
  <c r="O39" i="4"/>
  <c r="E40" i="4"/>
  <c r="O41" i="4"/>
  <c r="E38" i="4"/>
  <c r="P40" i="4"/>
  <c r="F40" i="4"/>
  <c r="P43" i="4"/>
  <c r="F37" i="4"/>
  <c r="P38" i="4"/>
  <c r="F34" i="4"/>
  <c r="F42" i="4"/>
  <c r="P42" i="4"/>
  <c r="P44" i="4"/>
  <c r="F36" i="4"/>
  <c r="F44" i="4"/>
  <c r="P37" i="4"/>
  <c r="P36" i="4"/>
  <c r="F35" i="4"/>
  <c r="F43" i="4"/>
  <c r="F33" i="4"/>
  <c r="F39" i="4"/>
  <c r="F38" i="4"/>
  <c r="P39" i="4"/>
  <c r="F41" i="4"/>
  <c r="P41" i="4"/>
  <c r="N81" i="4"/>
  <c r="N82" i="4"/>
  <c r="N79" i="4"/>
  <c r="N83" i="4"/>
  <c r="N84" i="4"/>
  <c r="N85" i="4"/>
  <c r="N87" i="4"/>
  <c r="N80" i="4"/>
  <c r="N89" i="4"/>
  <c r="N86" i="4"/>
  <c r="N88" i="4"/>
  <c r="P85" i="4"/>
  <c r="P86" i="4"/>
  <c r="P87" i="4"/>
  <c r="P88" i="4"/>
  <c r="P82" i="4"/>
  <c r="P84" i="4"/>
  <c r="P89" i="4"/>
  <c r="P81" i="4"/>
  <c r="P83" i="4"/>
  <c r="O84" i="4"/>
  <c r="O85" i="4"/>
  <c r="O86" i="4"/>
  <c r="O87" i="4"/>
  <c r="O88" i="4"/>
  <c r="O89" i="4"/>
  <c r="O82" i="4"/>
  <c r="O81" i="4"/>
  <c r="O83" i="4"/>
  <c r="F82" i="4"/>
  <c r="F81" i="4"/>
  <c r="F89" i="4"/>
  <c r="F80" i="4"/>
  <c r="F88" i="4"/>
  <c r="F78" i="4"/>
  <c r="F86" i="4"/>
  <c r="F79" i="4"/>
  <c r="F87" i="4"/>
  <c r="F85" i="4"/>
  <c r="F84" i="4"/>
  <c r="F83" i="4"/>
  <c r="E82" i="4"/>
  <c r="E81" i="4"/>
  <c r="E89" i="4"/>
  <c r="E88" i="4"/>
  <c r="E79" i="4"/>
  <c r="E87" i="4"/>
  <c r="E86" i="4"/>
  <c r="E80" i="4"/>
  <c r="E78" i="4"/>
  <c r="E85" i="4"/>
  <c r="E84" i="4"/>
  <c r="E83" i="4"/>
  <c r="K89" i="4"/>
  <c r="K78" i="4"/>
  <c r="I85" i="4"/>
  <c r="I84" i="4"/>
  <c r="I83" i="4"/>
  <c r="I89" i="4"/>
  <c r="I81" i="4"/>
  <c r="I82" i="4"/>
  <c r="K86" i="4"/>
  <c r="I80" i="4"/>
  <c r="I88" i="4"/>
  <c r="I79" i="4"/>
  <c r="I87" i="4"/>
  <c r="K81" i="4"/>
  <c r="I86" i="4"/>
  <c r="I78" i="4"/>
  <c r="K82" i="4"/>
  <c r="K84" i="4"/>
  <c r="K79" i="4"/>
  <c r="K83" i="4"/>
  <c r="K85" i="4"/>
  <c r="K88" i="4"/>
  <c r="K80" i="4"/>
  <c r="K87" i="4"/>
  <c r="J87" i="4"/>
  <c r="L86" i="4"/>
  <c r="J86" i="4"/>
  <c r="J84" i="4"/>
  <c r="L78" i="4"/>
  <c r="J82" i="4"/>
  <c r="J85" i="4"/>
  <c r="L81" i="4"/>
  <c r="L89" i="4"/>
  <c r="J83" i="4"/>
  <c r="J81" i="4"/>
  <c r="J89" i="4"/>
  <c r="J80" i="4"/>
  <c r="J88" i="4"/>
  <c r="J78" i="4"/>
  <c r="J79" i="4"/>
  <c r="L82" i="4"/>
  <c r="L80" i="4"/>
  <c r="L87" i="4"/>
  <c r="L83" i="4"/>
  <c r="L79" i="4"/>
  <c r="L88" i="4"/>
  <c r="L85" i="4"/>
  <c r="L84" i="4"/>
  <c r="H80" i="4"/>
  <c r="H84" i="4"/>
  <c r="H78" i="4"/>
  <c r="H83" i="4"/>
  <c r="H82" i="4"/>
  <c r="H81" i="4"/>
  <c r="H89" i="4"/>
  <c r="H79" i="4"/>
  <c r="H87" i="4"/>
  <c r="H86" i="4"/>
  <c r="H85" i="4"/>
  <c r="H88" i="4"/>
  <c r="N49" i="4"/>
  <c r="P53" i="4"/>
  <c r="H59" i="4"/>
  <c r="H57" i="4"/>
  <c r="N55" i="4"/>
  <c r="N53" i="4"/>
  <c r="O55" i="4"/>
  <c r="E49" i="4"/>
  <c r="H48" i="4"/>
  <c r="G55" i="4"/>
  <c r="F59" i="4"/>
  <c r="H55" i="4"/>
  <c r="N54" i="4"/>
  <c r="O54" i="4"/>
  <c r="P51" i="4"/>
  <c r="F51" i="4"/>
  <c r="N52" i="4"/>
  <c r="H53" i="4"/>
  <c r="H58" i="4"/>
  <c r="E53" i="4"/>
  <c r="N59" i="4"/>
  <c r="H56" i="4"/>
  <c r="P56" i="4"/>
  <c r="N51" i="4"/>
  <c r="H49" i="4"/>
  <c r="H54" i="4"/>
  <c r="O56" i="4"/>
  <c r="P59" i="4"/>
  <c r="P57" i="4"/>
  <c r="H51" i="4"/>
  <c r="F49" i="4"/>
  <c r="N50" i="4"/>
  <c r="N57" i="4"/>
  <c r="H52" i="4"/>
  <c r="P54" i="4"/>
  <c r="N58" i="4"/>
  <c r="N56" i="4"/>
  <c r="H50" i="4"/>
  <c r="G53" i="4"/>
  <c r="G58" i="4"/>
  <c r="G51" i="4"/>
  <c r="F54" i="4"/>
  <c r="F50" i="4"/>
  <c r="F55" i="4"/>
  <c r="G52" i="4"/>
  <c r="M53" i="4"/>
  <c r="G50" i="4"/>
  <c r="G48" i="4"/>
  <c r="F58" i="4"/>
  <c r="F56" i="4"/>
  <c r="P58" i="4"/>
  <c r="M57" i="4"/>
  <c r="M51" i="4"/>
  <c r="P55" i="4"/>
  <c r="F52" i="4"/>
  <c r="M54" i="4"/>
  <c r="M58" i="4"/>
  <c r="F57" i="4"/>
  <c r="P52" i="4"/>
  <c r="M55" i="4"/>
  <c r="M50" i="4"/>
  <c r="F53" i="4"/>
  <c r="E50" i="4"/>
  <c r="O59" i="4"/>
  <c r="M56" i="4"/>
  <c r="G49" i="4"/>
  <c r="O53" i="4"/>
  <c r="E48" i="4"/>
  <c r="O51" i="4"/>
  <c r="O58" i="4"/>
  <c r="O52" i="4"/>
  <c r="G56" i="4"/>
  <c r="G59" i="4"/>
  <c r="M52" i="4"/>
  <c r="E55" i="4"/>
  <c r="E58" i="4"/>
  <c r="O57" i="4"/>
  <c r="E54" i="4"/>
  <c r="E59" i="4"/>
  <c r="E52" i="4"/>
  <c r="G54" i="4"/>
  <c r="G57" i="4"/>
  <c r="M59" i="4"/>
  <c r="E51" i="4"/>
  <c r="E57" i="4"/>
  <c r="L54" i="4"/>
  <c r="L55" i="4"/>
  <c r="L56" i="4"/>
  <c r="J50" i="4"/>
  <c r="J52" i="4"/>
  <c r="J54" i="4"/>
  <c r="J56" i="4"/>
  <c r="J58" i="4"/>
  <c r="L49" i="4"/>
  <c r="L57" i="4"/>
  <c r="L50" i="4"/>
  <c r="L58" i="4"/>
  <c r="J59" i="4"/>
  <c r="L51" i="4"/>
  <c r="L59" i="4"/>
  <c r="L52" i="4"/>
  <c r="J49" i="4"/>
  <c r="J51" i="4"/>
  <c r="J53" i="4"/>
  <c r="J55" i="4"/>
  <c r="J57" i="4"/>
  <c r="L53" i="4"/>
  <c r="J48" i="4"/>
  <c r="L48" i="4"/>
  <c r="R14" i="4" l="1"/>
  <c r="R11" i="4"/>
  <c r="R12" i="4"/>
  <c r="R13" i="4"/>
  <c r="R10" i="4"/>
  <c r="Q10" i="4"/>
  <c r="D5" i="4"/>
  <c r="Q14" i="4"/>
  <c r="Q11" i="4"/>
  <c r="Q12" i="4"/>
  <c r="Q13" i="4"/>
  <c r="D4" i="4"/>
  <c r="B8" i="4"/>
  <c r="D12" i="4"/>
  <c r="D11" i="4"/>
  <c r="D10" i="4"/>
  <c r="D9" i="4"/>
  <c r="D8" i="4"/>
  <c r="D3" i="4"/>
  <c r="D7" i="4"/>
  <c r="D14" i="4"/>
  <c r="D6" i="4"/>
  <c r="D13" i="4"/>
  <c r="B9" i="4"/>
  <c r="B4" i="4"/>
  <c r="B5" i="4"/>
  <c r="B6" i="4"/>
  <c r="B7" i="4"/>
  <c r="C19" i="2"/>
  <c r="D30" i="2"/>
  <c r="D29" i="2"/>
  <c r="D28" i="2"/>
  <c r="D27" i="2"/>
  <c r="D26" i="2"/>
  <c r="D25" i="2"/>
  <c r="D24" i="2"/>
  <c r="D23" i="2"/>
  <c r="D22" i="2"/>
  <c r="D21" i="2"/>
  <c r="D20" i="2"/>
  <c r="D19" i="2"/>
  <c r="K8" i="4" l="1"/>
  <c r="M4" i="4"/>
  <c r="C20" i="2"/>
  <c r="C21" i="2" s="1"/>
  <c r="C22" i="2" s="1"/>
  <c r="C23" i="2" s="1"/>
  <c r="C24" i="2" s="1"/>
  <c r="C25" i="2" s="1"/>
  <c r="C26" i="2" s="1"/>
  <c r="C27" i="2" s="1"/>
  <c r="C28" i="2" s="1"/>
  <c r="C29" i="2" s="1"/>
  <c r="C30" i="2" s="1"/>
  <c r="P6" i="4"/>
  <c r="P9" i="4"/>
  <c r="P10" i="4"/>
  <c r="P12" i="4"/>
  <c r="P13" i="4"/>
  <c r="P11" i="4"/>
  <c r="P14" i="4"/>
  <c r="P7" i="4"/>
  <c r="P8" i="4"/>
  <c r="N7" i="4"/>
  <c r="N5" i="4"/>
  <c r="N8" i="4"/>
  <c r="N14" i="4"/>
  <c r="N9" i="4"/>
  <c r="N10" i="4"/>
  <c r="N11" i="4"/>
  <c r="N12" i="4"/>
  <c r="N6" i="4"/>
  <c r="N13" i="4"/>
  <c r="N4" i="4"/>
  <c r="O6" i="4"/>
  <c r="O13" i="4"/>
  <c r="O9" i="4"/>
  <c r="O11" i="4"/>
  <c r="O12" i="4"/>
  <c r="O7" i="4"/>
  <c r="O10" i="4"/>
  <c r="O14" i="4"/>
  <c r="O8" i="4"/>
  <c r="M6" i="4"/>
  <c r="M14" i="4"/>
  <c r="M7" i="4"/>
  <c r="M8" i="4"/>
  <c r="M13" i="4"/>
  <c r="M9" i="4"/>
  <c r="M10" i="4"/>
  <c r="M11" i="4"/>
  <c r="M12" i="4"/>
  <c r="M5" i="4"/>
  <c r="I9" i="4"/>
  <c r="I14" i="4"/>
  <c r="I12" i="4"/>
  <c r="K7" i="4"/>
  <c r="K11" i="4"/>
  <c r="K4" i="4"/>
  <c r="K10" i="4"/>
  <c r="I4" i="4"/>
  <c r="I11" i="4"/>
  <c r="K5" i="4"/>
  <c r="I5" i="4"/>
  <c r="I7" i="4"/>
  <c r="K14" i="4"/>
  <c r="K13" i="4"/>
  <c r="I13" i="4"/>
  <c r="K6" i="4"/>
  <c r="K9" i="4"/>
  <c r="L6" i="4"/>
  <c r="L14" i="4"/>
  <c r="L7" i="4"/>
  <c r="L5" i="4"/>
  <c r="L8" i="4"/>
  <c r="L9" i="4"/>
  <c r="L10" i="4"/>
  <c r="L11" i="4"/>
  <c r="L3" i="4"/>
  <c r="L4" i="4"/>
  <c r="L12" i="4"/>
  <c r="L13" i="4"/>
  <c r="I6" i="4"/>
  <c r="I3" i="4"/>
  <c r="K12" i="4"/>
  <c r="I10" i="4"/>
  <c r="I8" i="4"/>
  <c r="K3" i="4"/>
  <c r="H4" i="4"/>
  <c r="H12" i="4"/>
  <c r="H5" i="4"/>
  <c r="H13" i="4"/>
  <c r="H6" i="4"/>
  <c r="H14" i="4"/>
  <c r="H7" i="4"/>
  <c r="H3" i="4"/>
  <c r="H11" i="4"/>
  <c r="H8" i="4"/>
  <c r="H9" i="4"/>
  <c r="H10" i="4"/>
  <c r="G8" i="4"/>
  <c r="G9" i="4"/>
  <c r="G3" i="4"/>
  <c r="G10" i="4"/>
  <c r="G7" i="4"/>
  <c r="G11" i="4"/>
  <c r="G4" i="4"/>
  <c r="G12" i="4"/>
  <c r="G5" i="4"/>
  <c r="G13" i="4"/>
  <c r="G6" i="4"/>
  <c r="G14" i="4"/>
  <c r="F4" i="4"/>
  <c r="F12" i="4"/>
  <c r="F11" i="4"/>
  <c r="F5" i="4"/>
  <c r="F13" i="4"/>
  <c r="F6" i="4"/>
  <c r="F14" i="4"/>
  <c r="F7" i="4"/>
  <c r="F3" i="4"/>
  <c r="F8" i="4"/>
  <c r="F9" i="4"/>
  <c r="F10" i="4"/>
  <c r="J4" i="4"/>
  <c r="J12" i="4"/>
  <c r="J5" i="4"/>
  <c r="J13" i="4"/>
  <c r="J6" i="4"/>
  <c r="J14" i="4"/>
  <c r="J7" i="4"/>
  <c r="J3" i="4"/>
  <c r="J8" i="4"/>
  <c r="J9" i="4"/>
  <c r="J10" i="4"/>
  <c r="J11" i="4"/>
  <c r="E4" i="4"/>
  <c r="E12" i="4"/>
  <c r="E5" i="4"/>
  <c r="E13" i="4"/>
  <c r="E6" i="4"/>
  <c r="E14" i="4"/>
  <c r="E7" i="4"/>
  <c r="E3" i="4"/>
  <c r="E8" i="4"/>
  <c r="E9" i="4"/>
  <c r="E10" i="4"/>
  <c r="E11" i="4"/>
</calcChain>
</file>

<file path=xl/sharedStrings.xml><?xml version="1.0" encoding="utf-8"?>
<sst xmlns="http://schemas.openxmlformats.org/spreadsheetml/2006/main" count="681" uniqueCount="80">
  <si>
    <t>Month</t>
  </si>
  <si>
    <t>January</t>
  </si>
  <si>
    <t>February</t>
  </si>
  <si>
    <t>May</t>
  </si>
  <si>
    <t>Infections</t>
  </si>
  <si>
    <t>Infection Prevention and Control Tools</t>
  </si>
  <si>
    <t>March</t>
  </si>
  <si>
    <t>April</t>
  </si>
  <si>
    <t>June</t>
  </si>
  <si>
    <t>July</t>
  </si>
  <si>
    <t>August</t>
  </si>
  <si>
    <t>September</t>
  </si>
  <si>
    <t>October</t>
  </si>
  <si>
    <t>November</t>
  </si>
  <si>
    <t>December</t>
  </si>
  <si>
    <t>Instructions</t>
  </si>
  <si>
    <t></t>
  </si>
  <si>
    <t>Description and Rational</t>
  </si>
  <si>
    <t>Select the month you want to begin with:</t>
  </si>
  <si>
    <t>Rate</t>
  </si>
  <si>
    <t>Year</t>
  </si>
  <si>
    <t>Enter year of the month you want to begin with:</t>
  </si>
  <si>
    <t>Avg.</t>
  </si>
  <si>
    <t>POP SD</t>
  </si>
  <si>
    <t>One Sigma Upper Limit</t>
  </si>
  <si>
    <t>One Sigma Lower Limit</t>
  </si>
  <si>
    <t>Two Sigma Upper Limit</t>
  </si>
  <si>
    <t>Two Sigma Lower Limit</t>
  </si>
  <si>
    <t>Three Sigma Upper Limit</t>
  </si>
  <si>
    <t>Three Sigma Lower Limit</t>
  </si>
  <si>
    <t>CAUTI</t>
  </si>
  <si>
    <t>Average</t>
  </si>
  <si>
    <t>- 1 σ</t>
  </si>
  <si>
    <t>+ 2 σ</t>
  </si>
  <si>
    <t>- 2 σ</t>
  </si>
  <si>
    <t>+ 3 σ</t>
  </si>
  <si>
    <t>- 3 σ</t>
  </si>
  <si>
    <t>Upper Single Point Failure</t>
  </si>
  <si>
    <t>Lower Single Point Failure</t>
  </si>
  <si>
    <t>Upper Double Point Failure</t>
  </si>
  <si>
    <t>Lower Double Point Failure</t>
  </si>
  <si>
    <t>Upper Four Point Failure</t>
  </si>
  <si>
    <t>Lower Four Point Failure</t>
  </si>
  <si>
    <t>Upper Eight Point Failure</t>
  </si>
  <si>
    <t>Lower Eight Point Failure</t>
  </si>
  <si>
    <r>
      <t xml:space="preserve">+ 1 </t>
    </r>
    <r>
      <rPr>
        <b/>
        <sz val="11"/>
        <color theme="1"/>
        <rFont val="Calibri"/>
        <family val="2"/>
      </rPr>
      <t>σ</t>
    </r>
  </si>
  <si>
    <t>This template allows you to create a Statistical Process Control (SPC) chart. It is a standardize method of conducting quality control that is applicable to nearly every industry, for any process or outcome you want to measure. It is expecially useful for infection prevention and control programs to run these continuously at regular intervals (e.g. most effectively monthly) to identify outbreaks from outcome measures, or processess like device utilization or hand hygiene observations that are out of control, by a standardized set of statistic margins. Consistency is the key to the success of process control, both in using standardized case definitions throughout the observation period you're looking at (e.g. NHSN definitions, observatoins performed in the same way, etc.) and in consistently running this chart (a.k.a a control "run" chart) on a regular rolling basis, preferably every month, so quick response can be taken if any issues are identified.</t>
  </si>
  <si>
    <t>IUC DUP</t>
  </si>
  <si>
    <t>Percentage</t>
  </si>
  <si>
    <t>CLABSI</t>
  </si>
  <si>
    <t>CL DUP</t>
  </si>
  <si>
    <t>HO CDI</t>
  </si>
  <si>
    <t>CO-HCFA CDI</t>
  </si>
  <si>
    <t>CO CDI</t>
  </si>
  <si>
    <t>HO MRSA</t>
  </si>
  <si>
    <t>CO-HCFA and CO CDI</t>
  </si>
  <si>
    <t>CO-HCFA MRSA</t>
  </si>
  <si>
    <t>CO MRSA</t>
  </si>
  <si>
    <t>CO-HCFA and CO MRSA</t>
  </si>
  <si>
    <t>SSI COLO</t>
  </si>
  <si>
    <t>SSI HYST</t>
  </si>
  <si>
    <t>SSI Other</t>
  </si>
  <si>
    <t>Hand Hygiene Control Chart</t>
  </si>
  <si>
    <t>The multiplier is pre-defined as per 100 observations, which is shown then as a percentage.</t>
  </si>
  <si>
    <t>Hand Hygiene</t>
  </si>
  <si>
    <t>Collect the count of hand hygiene opportunities where the person observed did the appropriate action (numerators) and the count of total hand hygiene observations performed (denominators), by month, for a one year period. This can either be done for the entire facility or you can create charts for specific units or areas within the facility. You can edit the chart title to better reflect the name of the location you're performing surveillance on. Rather than starting at 0% on the Y-axis, you can edit the "Axis Options" to change the bounds after you've entered the data, so the data fills the chart better.</t>
  </si>
  <si>
    <t>Gown and Glove Use Control Chart</t>
  </si>
  <si>
    <t>Gown and Glove</t>
  </si>
  <si>
    <t>Any Other Process Measures Control Chart</t>
  </si>
  <si>
    <t>Enter the count of successes and total observations, successes and failures, below. Only edit the purple cells.</t>
  </si>
  <si>
    <t>Successes</t>
  </si>
  <si>
    <t>Total Observations</t>
  </si>
  <si>
    <t>Collect the count of successful observations of the task being measured (numerators) and the count of the total observations (denominators), both successful and unsuccessful, by month, for a one year period. This can either be done for the entire facility or you can create charts for specific units or areas within the facility. You can edit the chart title to better reflect the name of the process being measured and location you're performing surveillance on. Rather than starting at 0% on the Y-axis, you can edit the "Axis Options" to change the bounds after you've entered the data, so the data fills the chart better.</t>
  </si>
  <si>
    <t>UTI</t>
  </si>
  <si>
    <t>Author: Robert Geist, Kansas Department of Health and Environment (robert.geist@ks.gov)</t>
  </si>
  <si>
    <t>Infection Rate Control Chart</t>
  </si>
  <si>
    <t>Patients</t>
  </si>
  <si>
    <t>Collect the count of infections (numerators) and the count of patient visits, by month.</t>
  </si>
  <si>
    <t>Enter the count of infections and patiient visits to the corresponding month. Only edit the purple cells.</t>
  </si>
  <si>
    <t>The multiplier is pre-defined as per 100 patients.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</si>
</sst>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6"/>
      <color theme="1"/>
      <name val="Calibri"/>
      <family val="2"/>
      <scheme val="minor"/>
    </font>
    <font>
      <sz val="12"/>
      <color theme="1"/>
      <name val="Arial"/>
      <family val="2"/>
    </font>
    <font>
      <b/>
      <sz val="12"/>
      <color rgb="FF6862E4"/>
      <name val="Corbel"/>
      <family val="2"/>
    </font>
    <font>
      <sz val="11"/>
      <color theme="1"/>
      <name val="Wingdings"/>
      <charset val="2"/>
    </font>
    <font>
      <sz val="9"/>
      <color theme="1"/>
      <name val="Calibri"/>
      <family val="2"/>
      <scheme val="minor"/>
    </font>
    <font>
      <b/>
      <sz val="12"/>
      <color rgb="FF6862E4"/>
      <name val="Calibri"/>
      <family val="2"/>
      <scheme val="minor"/>
    </font>
    <font>
      <b/>
      <sz val="9"/>
      <color rgb="FF6862E4"/>
      <name val="Calibri"/>
      <family val="2"/>
      <scheme val="minor"/>
    </font>
    <font>
      <sz val="16"/>
      <color theme="0"/>
      <name val="Calibri"/>
      <family val="2"/>
      <scheme val="minor"/>
    </font>
    <font>
      <b/>
      <sz val="9"/>
      <color theme="1"/>
      <name val="Calibri"/>
      <family val="2"/>
      <scheme val="minor"/>
    </font>
    <font>
      <b/>
      <sz val="11"/>
      <color theme="1"/>
      <name val="Calibri"/>
      <family val="2"/>
      <scheme val="minor"/>
    </font>
    <font>
      <b/>
      <sz val="18"/>
      <color theme="1"/>
      <name val="Calibri"/>
      <family val="2"/>
      <scheme val="minor"/>
    </font>
    <font>
      <b/>
      <sz val="11"/>
      <color theme="1"/>
      <name val="Calibri"/>
      <family val="2"/>
    </font>
    <font>
      <b/>
      <sz val="12"/>
      <color rgb="FF595959"/>
      <name val="Calibri"/>
      <family val="2"/>
      <scheme val="minor"/>
    </font>
  </fonts>
  <fills count="5">
    <fill>
      <patternFill patternType="none"/>
    </fill>
    <fill>
      <patternFill patternType="gray125"/>
    </fill>
    <fill>
      <patternFill patternType="solid">
        <fgColor rgb="FF6862E4"/>
        <bgColor indexed="64"/>
      </patternFill>
    </fill>
    <fill>
      <patternFill patternType="solid">
        <fgColor rgb="FFD3D1F7"/>
        <bgColor indexed="64"/>
      </patternFill>
    </fill>
    <fill>
      <patternFill patternType="solid">
        <fgColor theme="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style="medium">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ck">
        <color indexed="64"/>
      </right>
      <top style="thin">
        <color indexed="64"/>
      </top>
      <bottom/>
      <diagonal/>
    </border>
    <border>
      <left style="thin">
        <color indexed="64"/>
      </left>
      <right style="thick">
        <color indexed="64"/>
      </right>
      <top/>
      <bottom/>
      <diagonal/>
    </border>
    <border>
      <left style="thin">
        <color indexed="64"/>
      </left>
      <right style="thick">
        <color indexed="64"/>
      </right>
      <top/>
      <bottom style="thin">
        <color indexed="64"/>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n">
        <color indexed="64"/>
      </right>
      <top style="thin">
        <color indexed="64"/>
      </top>
      <bottom style="thick">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s>
  <cellStyleXfs count="1">
    <xf numFmtId="0" fontId="0" fillId="0" borderId="0"/>
  </cellStyleXfs>
  <cellXfs count="72">
    <xf numFmtId="0" fontId="0" fillId="0" borderId="0" xfId="0"/>
    <xf numFmtId="0" fontId="2" fillId="0" borderId="0" xfId="0" applyFont="1" applyAlignment="1">
      <alignment horizontal="left" vertical="center" indent="1"/>
    </xf>
    <xf numFmtId="0" fontId="4" fillId="0" borderId="0" xfId="0" applyFont="1"/>
    <xf numFmtId="0" fontId="5" fillId="0" borderId="0" xfId="0" applyFont="1"/>
    <xf numFmtId="0" fontId="0" fillId="0" borderId="0" xfId="0" applyAlignment="1">
      <alignment horizontal="left" vertical="top"/>
    </xf>
    <xf numFmtId="2" fontId="0" fillId="0" borderId="0" xfId="0" applyNumberFormat="1"/>
    <xf numFmtId="0" fontId="0" fillId="3" borderId="2" xfId="0" applyFill="1" applyBorder="1" applyAlignment="1">
      <alignment horizontal="center"/>
    </xf>
    <xf numFmtId="2" fontId="0" fillId="0" borderId="0" xfId="0" applyNumberFormat="1" applyAlignment="1">
      <alignment horizontal="left" vertical="top"/>
    </xf>
    <xf numFmtId="0" fontId="0" fillId="4" borderId="0" xfId="0" applyFill="1"/>
    <xf numFmtId="0" fontId="7" fillId="4" borderId="3" xfId="0" applyFont="1" applyFill="1" applyBorder="1"/>
    <xf numFmtId="0" fontId="0" fillId="4" borderId="3" xfId="0" applyFill="1" applyBorder="1"/>
    <xf numFmtId="0" fontId="0" fillId="4" borderId="0" xfId="0" applyFill="1" applyAlignment="1">
      <alignment horizontal="left" wrapText="1"/>
    </xf>
    <xf numFmtId="0" fontId="0" fillId="4" borderId="0" xfId="0" applyFill="1" applyAlignment="1">
      <alignment horizontal="left" vertical="top"/>
    </xf>
    <xf numFmtId="0" fontId="3" fillId="4" borderId="0" xfId="0" applyFont="1" applyFill="1"/>
    <xf numFmtId="0" fontId="4" fillId="4" borderId="0" xfId="0" applyFont="1" applyFill="1"/>
    <xf numFmtId="0" fontId="5" fillId="4" borderId="0" xfId="0" applyFont="1" applyFill="1"/>
    <xf numFmtId="0" fontId="9" fillId="4" borderId="3" xfId="0" applyFont="1" applyFill="1" applyBorder="1"/>
    <xf numFmtId="0" fontId="5" fillId="4" borderId="1" xfId="0" applyFont="1" applyFill="1" applyBorder="1"/>
    <xf numFmtId="0" fontId="0" fillId="0" borderId="14" xfId="0" applyBorder="1"/>
    <xf numFmtId="2" fontId="0" fillId="0" borderId="14" xfId="0" applyNumberFormat="1" applyBorder="1"/>
    <xf numFmtId="0" fontId="0" fillId="0" borderId="16" xfId="0" applyBorder="1"/>
    <xf numFmtId="2" fontId="0" fillId="0" borderId="12" xfId="0" applyNumberFormat="1" applyBorder="1" applyAlignment="1">
      <alignment horizontal="right" vertical="top"/>
    </xf>
    <xf numFmtId="0" fontId="11" fillId="0" borderId="0" xfId="0" applyFont="1"/>
    <xf numFmtId="2" fontId="0" fillId="0" borderId="13" xfId="0" applyNumberFormat="1" applyBorder="1"/>
    <xf numFmtId="2" fontId="0" fillId="0" borderId="0" xfId="0" applyNumberFormat="1" applyBorder="1"/>
    <xf numFmtId="0" fontId="0" fillId="0" borderId="0" xfId="0" applyBorder="1"/>
    <xf numFmtId="2" fontId="0" fillId="0" borderId="15" xfId="0" applyNumberFormat="1" applyBorder="1"/>
    <xf numFmtId="2" fontId="0" fillId="0" borderId="17" xfId="0" applyNumberFormat="1" applyBorder="1"/>
    <xf numFmtId="0" fontId="0" fillId="0" borderId="17" xfId="0" applyBorder="1"/>
    <xf numFmtId="0" fontId="10" fillId="0" borderId="18" xfId="0" applyFont="1" applyBorder="1" applyAlignment="1">
      <alignment horizontal="left" vertical="top"/>
    </xf>
    <xf numFmtId="0" fontId="10" fillId="0" borderId="19" xfId="0" applyFont="1" applyBorder="1"/>
    <xf numFmtId="0" fontId="10" fillId="0" borderId="20" xfId="0" applyFont="1" applyBorder="1"/>
    <xf numFmtId="0" fontId="10" fillId="0" borderId="21" xfId="0" applyFont="1" applyBorder="1"/>
    <xf numFmtId="0" fontId="10" fillId="0" borderId="22" xfId="0" quotePrefix="1" applyFont="1" applyBorder="1"/>
    <xf numFmtId="0" fontId="10" fillId="0" borderId="22" xfId="0" applyFont="1" applyBorder="1"/>
    <xf numFmtId="0" fontId="10" fillId="0" borderId="23" xfId="0" applyFont="1" applyBorder="1"/>
    <xf numFmtId="0" fontId="0" fillId="0" borderId="0" xfId="0" applyAlignment="1">
      <alignment horizontal="left"/>
    </xf>
    <xf numFmtId="0" fontId="5" fillId="4" borderId="0" xfId="0" applyFont="1" applyFill="1" applyAlignment="1">
      <alignment vertical="top" wrapText="1"/>
    </xf>
    <xf numFmtId="0" fontId="0" fillId="4" borderId="0" xfId="0" applyFill="1" applyBorder="1"/>
    <xf numFmtId="0" fontId="0" fillId="4" borderId="24" xfId="0" applyFill="1" applyBorder="1"/>
    <xf numFmtId="0" fontId="9" fillId="4" borderId="3" xfId="0" applyFont="1" applyFill="1" applyBorder="1" applyAlignment="1">
      <alignment horizontal="center"/>
    </xf>
    <xf numFmtId="0" fontId="5" fillId="3" borderId="6" xfId="0" applyFont="1" applyFill="1" applyBorder="1" applyAlignment="1">
      <alignment horizontal="center"/>
    </xf>
    <xf numFmtId="0" fontId="5" fillId="3" borderId="1" xfId="0" applyFont="1" applyFill="1" applyBorder="1" applyAlignment="1">
      <alignment horizontal="center"/>
    </xf>
    <xf numFmtId="0" fontId="5" fillId="4" borderId="1" xfId="0" applyFont="1" applyFill="1" applyBorder="1" applyAlignment="1">
      <alignment horizontal="center"/>
    </xf>
    <xf numFmtId="2" fontId="5" fillId="4" borderId="1" xfId="0" applyNumberFormat="1" applyFont="1" applyFill="1" applyBorder="1" applyAlignment="1">
      <alignment horizontal="center"/>
    </xf>
    <xf numFmtId="0" fontId="5" fillId="4" borderId="25" xfId="0" applyFont="1" applyFill="1" applyBorder="1" applyAlignment="1">
      <alignment horizontal="center"/>
    </xf>
    <xf numFmtId="0" fontId="5" fillId="4" borderId="25" xfId="0" applyFont="1" applyFill="1" applyBorder="1"/>
    <xf numFmtId="2" fontId="5" fillId="4" borderId="25" xfId="0" applyNumberFormat="1" applyFont="1" applyFill="1" applyBorder="1" applyAlignment="1">
      <alignment horizontal="center"/>
    </xf>
    <xf numFmtId="9" fontId="5" fillId="4" borderId="1" xfId="0" applyNumberFormat="1" applyFont="1" applyFill="1" applyBorder="1" applyAlignment="1">
      <alignment horizontal="center"/>
    </xf>
    <xf numFmtId="0" fontId="13" fillId="0" borderId="0" xfId="0" applyFont="1" applyAlignment="1">
      <alignment horizontal="left" vertical="center" readingOrder="1"/>
    </xf>
    <xf numFmtId="0" fontId="0" fillId="0" borderId="0" xfId="0" applyFill="1"/>
    <xf numFmtId="0" fontId="0" fillId="4" borderId="0" xfId="0" applyFill="1" applyAlignment="1"/>
    <xf numFmtId="0" fontId="9" fillId="4" borderId="3" xfId="0" applyFont="1" applyFill="1" applyBorder="1" applyAlignment="1"/>
    <xf numFmtId="0" fontId="9" fillId="4" borderId="0" xfId="0" applyFont="1" applyFill="1" applyBorder="1" applyAlignment="1">
      <alignment wrapText="1"/>
    </xf>
    <xf numFmtId="0" fontId="8" fillId="2" borderId="0" xfId="0" applyFont="1" applyFill="1" applyAlignment="1">
      <alignment horizontal="center" vertical="center" wrapText="1"/>
    </xf>
    <xf numFmtId="0" fontId="1" fillId="2" borderId="0" xfId="0" applyFont="1" applyFill="1" applyAlignment="1">
      <alignment horizontal="center" vertical="center" wrapText="1"/>
    </xf>
    <xf numFmtId="0" fontId="5" fillId="4" borderId="0" xfId="0" applyFont="1" applyFill="1" applyAlignment="1">
      <alignment horizontal="left" wrapText="1"/>
    </xf>
    <xf numFmtId="0" fontId="5" fillId="4" borderId="0" xfId="0" applyFont="1" applyFill="1" applyBorder="1" applyAlignment="1">
      <alignment horizontal="left" vertical="top" wrapText="1"/>
    </xf>
    <xf numFmtId="0" fontId="5" fillId="4" borderId="0" xfId="0" applyFont="1" applyFill="1" applyAlignment="1">
      <alignment horizontal="left" vertical="top" wrapText="1"/>
    </xf>
    <xf numFmtId="0" fontId="6" fillId="4" borderId="7" xfId="0" applyFont="1" applyFill="1" applyBorder="1" applyAlignment="1">
      <alignment horizontal="left" vertical="top" wrapText="1"/>
    </xf>
    <xf numFmtId="0" fontId="6" fillId="4" borderId="4" xfId="0" applyFont="1" applyFill="1" applyBorder="1" applyAlignment="1">
      <alignment horizontal="left" vertical="top" wrapText="1"/>
    </xf>
    <xf numFmtId="0" fontId="6" fillId="4" borderId="8" xfId="0" applyFont="1" applyFill="1" applyBorder="1" applyAlignment="1">
      <alignment horizontal="left" vertical="top" wrapText="1"/>
    </xf>
    <xf numFmtId="0" fontId="6" fillId="4" borderId="9" xfId="0" applyFont="1" applyFill="1" applyBorder="1" applyAlignment="1">
      <alignment horizontal="left" vertical="top" wrapText="1"/>
    </xf>
    <xf numFmtId="0" fontId="6" fillId="4" borderId="0" xfId="0" applyFont="1" applyFill="1" applyBorder="1" applyAlignment="1">
      <alignment horizontal="left" vertical="top" wrapText="1"/>
    </xf>
    <xf numFmtId="0" fontId="6" fillId="4" borderId="5" xfId="0" applyFont="1" applyFill="1" applyBorder="1" applyAlignment="1">
      <alignment horizontal="left" vertical="top" wrapText="1"/>
    </xf>
    <xf numFmtId="0" fontId="6" fillId="4" borderId="10" xfId="0" applyFont="1" applyFill="1" applyBorder="1" applyAlignment="1">
      <alignment horizontal="left" vertical="top" wrapText="1"/>
    </xf>
    <xf numFmtId="0" fontId="6" fillId="4" borderId="3" xfId="0" applyFont="1" applyFill="1" applyBorder="1" applyAlignment="1">
      <alignment horizontal="left" vertical="top" wrapText="1"/>
    </xf>
    <xf numFmtId="0" fontId="6" fillId="4" borderId="11" xfId="0" applyFont="1" applyFill="1" applyBorder="1" applyAlignment="1">
      <alignment horizontal="left" vertical="top" wrapText="1"/>
    </xf>
    <xf numFmtId="0" fontId="5" fillId="4" borderId="4" xfId="0" applyFont="1" applyFill="1" applyBorder="1" applyAlignment="1">
      <alignment horizontal="left" vertical="top" wrapText="1"/>
    </xf>
    <xf numFmtId="0" fontId="9" fillId="4" borderId="0" xfId="0" applyFont="1" applyFill="1" applyBorder="1" applyAlignment="1">
      <alignment horizontal="center" wrapText="1"/>
    </xf>
    <xf numFmtId="0" fontId="9" fillId="4" borderId="3" xfId="0" applyFont="1" applyFill="1" applyBorder="1" applyAlignment="1">
      <alignment horizontal="center" wrapText="1"/>
    </xf>
    <xf numFmtId="0" fontId="5" fillId="3" borderId="25" xfId="0" applyFont="1" applyFill="1" applyBorder="1" applyAlignment="1">
      <alignment horizontal="center"/>
    </xf>
  </cellXfs>
  <cellStyles count="1">
    <cellStyle name="Normal" xfId="0" builtinId="0"/>
  </cellStyles>
  <dxfs count="0"/>
  <tableStyles count="0" defaultTableStyle="TableStyleMedium2" defaultPivotStyle="PivotStyleLight16"/>
  <colors>
    <mruColors>
      <color rgb="FFD3D1F7"/>
      <color rgb="FF6862E4"/>
      <color rgb="FF8AF321"/>
      <color rgb="FFE121E1"/>
      <color rgb="FF42EF25"/>
      <color rgb="FF36DE62"/>
      <color rgb="FFB44CB6"/>
      <color rgb="FF666699"/>
      <color rgb="FF00CC00"/>
      <color rgb="FFABF59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800" b="0" i="0" baseline="0">
                <a:effectLst/>
              </a:rPr>
              <a:t>Control Chart of Infection Rate per 100 Patients</a:t>
            </a:r>
            <a:endParaRPr lang="en-US">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tx>
            <c:strRef>
              <c:f>Calculations!$D$2</c:f>
              <c:strCache>
                <c:ptCount val="1"/>
                <c:pt idx="0">
                  <c:v>Average</c:v>
                </c:pt>
              </c:strCache>
            </c:strRef>
          </c:tx>
          <c:spPr>
            <a:ln w="19050" cap="rnd">
              <a:solidFill>
                <a:srgbClr val="00B050"/>
              </a:solidFill>
              <a:round/>
            </a:ln>
            <a:effectLst/>
          </c:spPr>
          <c:marker>
            <c:symbol val="circle"/>
            <c:size val="5"/>
            <c:spPr>
              <a:noFill/>
              <a:ln w="9525">
                <a:noFill/>
              </a:ln>
              <a:effectLst/>
            </c:spPr>
          </c:marker>
          <c:dLbls>
            <c:dLbl>
              <c:idx val="0"/>
              <c:delete val="1"/>
              <c:extLst>
                <c:ext xmlns:c15="http://schemas.microsoft.com/office/drawing/2012/chart" uri="{CE6537A1-D6FC-4f65-9D91-7224C49458BB}"/>
                <c:ext xmlns:c16="http://schemas.microsoft.com/office/drawing/2014/chart" uri="{C3380CC4-5D6E-409C-BE32-E72D297353CC}">
                  <c16:uniqueId val="{0000005D-9633-4536-8A1F-A613D5DC941E}"/>
                </c:ext>
              </c:extLst>
            </c:dLbl>
            <c:dLbl>
              <c:idx val="1"/>
              <c:delete val="1"/>
              <c:extLst>
                <c:ext xmlns:c15="http://schemas.microsoft.com/office/drawing/2012/chart" uri="{CE6537A1-D6FC-4f65-9D91-7224C49458BB}"/>
                <c:ext xmlns:c16="http://schemas.microsoft.com/office/drawing/2014/chart" uri="{C3380CC4-5D6E-409C-BE32-E72D297353CC}">
                  <c16:uniqueId val="{0000005E-9633-4536-8A1F-A613D5DC941E}"/>
                </c:ext>
              </c:extLst>
            </c:dLbl>
            <c:dLbl>
              <c:idx val="2"/>
              <c:delete val="1"/>
              <c:extLst>
                <c:ext xmlns:c15="http://schemas.microsoft.com/office/drawing/2012/chart" uri="{CE6537A1-D6FC-4f65-9D91-7224C49458BB}"/>
                <c:ext xmlns:c16="http://schemas.microsoft.com/office/drawing/2014/chart" uri="{C3380CC4-5D6E-409C-BE32-E72D297353CC}">
                  <c16:uniqueId val="{0000005F-9633-4536-8A1F-A613D5DC941E}"/>
                </c:ext>
              </c:extLst>
            </c:dLbl>
            <c:dLbl>
              <c:idx val="3"/>
              <c:delete val="1"/>
              <c:extLst>
                <c:ext xmlns:c15="http://schemas.microsoft.com/office/drawing/2012/chart" uri="{CE6537A1-D6FC-4f65-9D91-7224C49458BB}"/>
                <c:ext xmlns:c16="http://schemas.microsoft.com/office/drawing/2014/chart" uri="{C3380CC4-5D6E-409C-BE32-E72D297353CC}">
                  <c16:uniqueId val="{00000060-9633-4536-8A1F-A613D5DC941E}"/>
                </c:ext>
              </c:extLst>
            </c:dLbl>
            <c:dLbl>
              <c:idx val="4"/>
              <c:delete val="1"/>
              <c:extLst>
                <c:ext xmlns:c15="http://schemas.microsoft.com/office/drawing/2012/chart" uri="{CE6537A1-D6FC-4f65-9D91-7224C49458BB}"/>
                <c:ext xmlns:c16="http://schemas.microsoft.com/office/drawing/2014/chart" uri="{C3380CC4-5D6E-409C-BE32-E72D297353CC}">
                  <c16:uniqueId val="{00000061-9633-4536-8A1F-A613D5DC941E}"/>
                </c:ext>
              </c:extLst>
            </c:dLbl>
            <c:dLbl>
              <c:idx val="5"/>
              <c:delete val="1"/>
              <c:extLst>
                <c:ext xmlns:c15="http://schemas.microsoft.com/office/drawing/2012/chart" uri="{CE6537A1-D6FC-4f65-9D91-7224C49458BB}"/>
                <c:ext xmlns:c16="http://schemas.microsoft.com/office/drawing/2014/chart" uri="{C3380CC4-5D6E-409C-BE32-E72D297353CC}">
                  <c16:uniqueId val="{00000062-9633-4536-8A1F-A613D5DC941E}"/>
                </c:ext>
              </c:extLst>
            </c:dLbl>
            <c:dLbl>
              <c:idx val="6"/>
              <c:delete val="1"/>
              <c:extLst>
                <c:ext xmlns:c15="http://schemas.microsoft.com/office/drawing/2012/chart" uri="{CE6537A1-D6FC-4f65-9D91-7224C49458BB}"/>
                <c:ext xmlns:c16="http://schemas.microsoft.com/office/drawing/2014/chart" uri="{C3380CC4-5D6E-409C-BE32-E72D297353CC}">
                  <c16:uniqueId val="{00000063-9633-4536-8A1F-A613D5DC941E}"/>
                </c:ext>
              </c:extLst>
            </c:dLbl>
            <c:dLbl>
              <c:idx val="7"/>
              <c:delete val="1"/>
              <c:extLst>
                <c:ext xmlns:c15="http://schemas.microsoft.com/office/drawing/2012/chart" uri="{CE6537A1-D6FC-4f65-9D91-7224C49458BB}"/>
                <c:ext xmlns:c16="http://schemas.microsoft.com/office/drawing/2014/chart" uri="{C3380CC4-5D6E-409C-BE32-E72D297353CC}">
                  <c16:uniqueId val="{00000064-9633-4536-8A1F-A613D5DC941E}"/>
                </c:ext>
              </c:extLst>
            </c:dLbl>
            <c:dLbl>
              <c:idx val="8"/>
              <c:delete val="1"/>
              <c:extLst>
                <c:ext xmlns:c15="http://schemas.microsoft.com/office/drawing/2012/chart" uri="{CE6537A1-D6FC-4f65-9D91-7224C49458BB}"/>
                <c:ext xmlns:c16="http://schemas.microsoft.com/office/drawing/2014/chart" uri="{C3380CC4-5D6E-409C-BE32-E72D297353CC}">
                  <c16:uniqueId val="{00000065-9633-4536-8A1F-A613D5DC941E}"/>
                </c:ext>
              </c:extLst>
            </c:dLbl>
            <c:dLbl>
              <c:idx val="9"/>
              <c:delete val="1"/>
              <c:extLst>
                <c:ext xmlns:c15="http://schemas.microsoft.com/office/drawing/2012/chart" uri="{CE6537A1-D6FC-4f65-9D91-7224C49458BB}"/>
                <c:ext xmlns:c16="http://schemas.microsoft.com/office/drawing/2014/chart" uri="{C3380CC4-5D6E-409C-BE32-E72D297353CC}">
                  <c16:uniqueId val="{00000066-9633-4536-8A1F-A613D5DC941E}"/>
                </c:ext>
              </c:extLst>
            </c:dLbl>
            <c:dLbl>
              <c:idx val="10"/>
              <c:delete val="1"/>
              <c:extLst>
                <c:ext xmlns:c15="http://schemas.microsoft.com/office/drawing/2012/chart" uri="{CE6537A1-D6FC-4f65-9D91-7224C49458BB}"/>
                <c:ext xmlns:c16="http://schemas.microsoft.com/office/drawing/2014/chart" uri="{C3380CC4-5D6E-409C-BE32-E72D297353CC}">
                  <c16:uniqueId val="{00000067-9633-4536-8A1F-A613D5DC941E}"/>
                </c:ext>
              </c:extLst>
            </c:dLbl>
            <c:dLbl>
              <c:idx val="11"/>
              <c:tx>
                <c:rich>
                  <a:bodyPr/>
                  <a:lstStyle/>
                  <a:p>
                    <a:fld id="{F3B42BC4-C88A-42E8-A8A7-E489D9A28130}" type="CELLREF">
                      <a:rPr lang="en-US"/>
                      <a:pPr/>
                      <a:t>[CELLREF]</a:t>
                    </a:fld>
                    <a:endParaRPr lang="en-US"/>
                  </a:p>
                </c:rich>
              </c:tx>
              <c:dLblPos val="r"/>
              <c:showLegendKey val="0"/>
              <c:showVal val="0"/>
              <c:showCatName val="0"/>
              <c:showSerName val="1"/>
              <c:showPercent val="0"/>
              <c:showBubbleSize val="0"/>
              <c:extLst>
                <c:ext xmlns:c15="http://schemas.microsoft.com/office/drawing/2012/chart" uri="{CE6537A1-D6FC-4f65-9D91-7224C49458BB}">
                  <c15:dlblFieldTable>
                    <c15:dlblFTEntry>
                      <c15:txfldGUID>{F3B42BC4-C88A-42E8-A8A7-E489D9A28130}</c15:txfldGUID>
                      <c15:f>DropDown!$A$14</c15:f>
                      <c15:dlblFieldTableCache>
                        <c:ptCount val="1"/>
                        <c:pt idx="0">
                          <c:v>Avg.</c:v>
                        </c:pt>
                      </c15:dlblFieldTableCache>
                    </c15:dlblFTEntry>
                  </c15:dlblFieldTable>
                  <c15:showDataLabelsRange val="0"/>
                </c:ext>
                <c:ext xmlns:c16="http://schemas.microsoft.com/office/drawing/2014/chart" uri="{C3380CC4-5D6E-409C-BE32-E72D297353CC}">
                  <c16:uniqueId val="{00000068-9633-4536-8A1F-A613D5DC941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val>
            <c:numRef>
              <c:f>Calculations!$D$3:$D$14</c:f>
              <c:numCache>
                <c:formatCode>0.00</c:formatCode>
                <c:ptCount val="12"/>
                <c:pt idx="0">
                  <c:v>1.975104381240441</c:v>
                </c:pt>
                <c:pt idx="1">
                  <c:v>1.975104381240441</c:v>
                </c:pt>
                <c:pt idx="2">
                  <c:v>1.975104381240441</c:v>
                </c:pt>
                <c:pt idx="3">
                  <c:v>1.975104381240441</c:v>
                </c:pt>
                <c:pt idx="4">
                  <c:v>1.975104381240441</c:v>
                </c:pt>
                <c:pt idx="5">
                  <c:v>1.975104381240441</c:v>
                </c:pt>
                <c:pt idx="6">
                  <c:v>1.975104381240441</c:v>
                </c:pt>
                <c:pt idx="7">
                  <c:v>1.975104381240441</c:v>
                </c:pt>
                <c:pt idx="8">
                  <c:v>1.975104381240441</c:v>
                </c:pt>
                <c:pt idx="9">
                  <c:v>1.975104381240441</c:v>
                </c:pt>
                <c:pt idx="10">
                  <c:v>1.975104381240441</c:v>
                </c:pt>
                <c:pt idx="11">
                  <c:v>1.975104381240441</c:v>
                </c:pt>
              </c:numCache>
            </c:numRef>
          </c:val>
          <c:smooth val="0"/>
          <c:extLst>
            <c:ext xmlns:c16="http://schemas.microsoft.com/office/drawing/2014/chart" uri="{C3380CC4-5D6E-409C-BE32-E72D297353CC}">
              <c16:uniqueId val="{00000004-9633-4536-8A1F-A613D5DC941E}"/>
            </c:ext>
          </c:extLst>
        </c:ser>
        <c:ser>
          <c:idx val="0"/>
          <c:order val="1"/>
          <c:tx>
            <c:strRef>
              <c:f>Calculations!$E$2</c:f>
              <c:strCache>
                <c:ptCount val="1"/>
                <c:pt idx="0">
                  <c:v>+ 1 σ</c:v>
                </c:pt>
              </c:strCache>
            </c:strRef>
          </c:tx>
          <c:spPr>
            <a:ln w="19050" cap="rnd">
              <a:solidFill>
                <a:srgbClr val="FF0000"/>
              </a:solidFill>
              <a:prstDash val="sysDot"/>
              <a:round/>
            </a:ln>
            <a:effectLst/>
          </c:spPr>
          <c:marker>
            <c:symbol val="circle"/>
            <c:size val="5"/>
            <c:spPr>
              <a:noFill/>
              <a:ln w="9525">
                <a:noFill/>
              </a:ln>
              <a:effectLst/>
            </c:spPr>
          </c:marker>
          <c:dLbls>
            <c:dLbl>
              <c:idx val="0"/>
              <c:delete val="1"/>
              <c:extLst>
                <c:ext xmlns:c15="http://schemas.microsoft.com/office/drawing/2012/chart" uri="{CE6537A1-D6FC-4f65-9D91-7224C49458BB}"/>
                <c:ext xmlns:c16="http://schemas.microsoft.com/office/drawing/2014/chart" uri="{C3380CC4-5D6E-409C-BE32-E72D297353CC}">
                  <c16:uniqueId val="{00000017-9633-4536-8A1F-A613D5DC941E}"/>
                </c:ext>
              </c:extLst>
            </c:dLbl>
            <c:dLbl>
              <c:idx val="1"/>
              <c:delete val="1"/>
              <c:extLst>
                <c:ext xmlns:c15="http://schemas.microsoft.com/office/drawing/2012/chart" uri="{CE6537A1-D6FC-4f65-9D91-7224C49458BB}"/>
                <c:ext xmlns:c16="http://schemas.microsoft.com/office/drawing/2014/chart" uri="{C3380CC4-5D6E-409C-BE32-E72D297353CC}">
                  <c16:uniqueId val="{00000018-9633-4536-8A1F-A613D5DC941E}"/>
                </c:ext>
              </c:extLst>
            </c:dLbl>
            <c:dLbl>
              <c:idx val="2"/>
              <c:delete val="1"/>
              <c:extLst>
                <c:ext xmlns:c15="http://schemas.microsoft.com/office/drawing/2012/chart" uri="{CE6537A1-D6FC-4f65-9D91-7224C49458BB}"/>
                <c:ext xmlns:c16="http://schemas.microsoft.com/office/drawing/2014/chart" uri="{C3380CC4-5D6E-409C-BE32-E72D297353CC}">
                  <c16:uniqueId val="{00000019-9633-4536-8A1F-A613D5DC941E}"/>
                </c:ext>
              </c:extLst>
            </c:dLbl>
            <c:dLbl>
              <c:idx val="3"/>
              <c:delete val="1"/>
              <c:extLst>
                <c:ext xmlns:c15="http://schemas.microsoft.com/office/drawing/2012/chart" uri="{CE6537A1-D6FC-4f65-9D91-7224C49458BB}"/>
                <c:ext xmlns:c16="http://schemas.microsoft.com/office/drawing/2014/chart" uri="{C3380CC4-5D6E-409C-BE32-E72D297353CC}">
                  <c16:uniqueId val="{0000001A-9633-4536-8A1F-A613D5DC941E}"/>
                </c:ext>
              </c:extLst>
            </c:dLbl>
            <c:dLbl>
              <c:idx val="4"/>
              <c:delete val="1"/>
              <c:extLst>
                <c:ext xmlns:c15="http://schemas.microsoft.com/office/drawing/2012/chart" uri="{CE6537A1-D6FC-4f65-9D91-7224C49458BB}"/>
                <c:ext xmlns:c16="http://schemas.microsoft.com/office/drawing/2014/chart" uri="{C3380CC4-5D6E-409C-BE32-E72D297353CC}">
                  <c16:uniqueId val="{0000001B-9633-4536-8A1F-A613D5DC941E}"/>
                </c:ext>
              </c:extLst>
            </c:dLbl>
            <c:dLbl>
              <c:idx val="5"/>
              <c:delete val="1"/>
              <c:extLst>
                <c:ext xmlns:c15="http://schemas.microsoft.com/office/drawing/2012/chart" uri="{CE6537A1-D6FC-4f65-9D91-7224C49458BB}"/>
                <c:ext xmlns:c16="http://schemas.microsoft.com/office/drawing/2014/chart" uri="{C3380CC4-5D6E-409C-BE32-E72D297353CC}">
                  <c16:uniqueId val="{0000001C-9633-4536-8A1F-A613D5DC941E}"/>
                </c:ext>
              </c:extLst>
            </c:dLbl>
            <c:dLbl>
              <c:idx val="6"/>
              <c:delete val="1"/>
              <c:extLst>
                <c:ext xmlns:c15="http://schemas.microsoft.com/office/drawing/2012/chart" uri="{CE6537A1-D6FC-4f65-9D91-7224C49458BB}"/>
                <c:ext xmlns:c16="http://schemas.microsoft.com/office/drawing/2014/chart" uri="{C3380CC4-5D6E-409C-BE32-E72D297353CC}">
                  <c16:uniqueId val="{0000001D-9633-4536-8A1F-A613D5DC941E}"/>
                </c:ext>
              </c:extLst>
            </c:dLbl>
            <c:dLbl>
              <c:idx val="7"/>
              <c:delete val="1"/>
              <c:extLst>
                <c:ext xmlns:c15="http://schemas.microsoft.com/office/drawing/2012/chart" uri="{CE6537A1-D6FC-4f65-9D91-7224C49458BB}"/>
                <c:ext xmlns:c16="http://schemas.microsoft.com/office/drawing/2014/chart" uri="{C3380CC4-5D6E-409C-BE32-E72D297353CC}">
                  <c16:uniqueId val="{0000001E-9633-4536-8A1F-A613D5DC941E}"/>
                </c:ext>
              </c:extLst>
            </c:dLbl>
            <c:dLbl>
              <c:idx val="8"/>
              <c:delete val="1"/>
              <c:extLst>
                <c:ext xmlns:c15="http://schemas.microsoft.com/office/drawing/2012/chart" uri="{CE6537A1-D6FC-4f65-9D91-7224C49458BB}"/>
                <c:ext xmlns:c16="http://schemas.microsoft.com/office/drawing/2014/chart" uri="{C3380CC4-5D6E-409C-BE32-E72D297353CC}">
                  <c16:uniqueId val="{0000001F-9633-4536-8A1F-A613D5DC941E}"/>
                </c:ext>
              </c:extLst>
            </c:dLbl>
            <c:dLbl>
              <c:idx val="9"/>
              <c:delete val="1"/>
              <c:extLst>
                <c:ext xmlns:c15="http://schemas.microsoft.com/office/drawing/2012/chart" uri="{CE6537A1-D6FC-4f65-9D91-7224C49458BB}"/>
                <c:ext xmlns:c16="http://schemas.microsoft.com/office/drawing/2014/chart" uri="{C3380CC4-5D6E-409C-BE32-E72D297353CC}">
                  <c16:uniqueId val="{00000020-9633-4536-8A1F-A613D5DC941E}"/>
                </c:ext>
              </c:extLst>
            </c:dLbl>
            <c:dLbl>
              <c:idx val="10"/>
              <c:delete val="1"/>
              <c:extLst>
                <c:ext xmlns:c15="http://schemas.microsoft.com/office/drawing/2012/chart" uri="{CE6537A1-D6FC-4f65-9D91-7224C49458BB}"/>
                <c:ext xmlns:c16="http://schemas.microsoft.com/office/drawing/2014/chart" uri="{C3380CC4-5D6E-409C-BE32-E72D297353CC}">
                  <c16:uniqueId val="{00000021-9633-4536-8A1F-A613D5DC941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val>
            <c:numRef>
              <c:f>Calculations!$E$3:$E$14</c:f>
              <c:numCache>
                <c:formatCode>0.00</c:formatCode>
                <c:ptCount val="12"/>
                <c:pt idx="0">
                  <c:v>3.8290799938546609</c:v>
                </c:pt>
                <c:pt idx="1">
                  <c:v>3.8290799938546609</c:v>
                </c:pt>
                <c:pt idx="2">
                  <c:v>3.8290799938546609</c:v>
                </c:pt>
                <c:pt idx="3">
                  <c:v>3.8290799938546609</c:v>
                </c:pt>
                <c:pt idx="4">
                  <c:v>3.8290799938546609</c:v>
                </c:pt>
                <c:pt idx="5">
                  <c:v>3.8290799938546609</c:v>
                </c:pt>
                <c:pt idx="6">
                  <c:v>3.8290799938546609</c:v>
                </c:pt>
                <c:pt idx="7">
                  <c:v>3.8290799938546609</c:v>
                </c:pt>
                <c:pt idx="8">
                  <c:v>3.8290799938546609</c:v>
                </c:pt>
                <c:pt idx="9">
                  <c:v>3.8290799938546609</c:v>
                </c:pt>
                <c:pt idx="10">
                  <c:v>3.8290799938546609</c:v>
                </c:pt>
                <c:pt idx="11">
                  <c:v>3.8290799938546609</c:v>
                </c:pt>
              </c:numCache>
            </c:numRef>
          </c:val>
          <c:smooth val="0"/>
          <c:extLst>
            <c:ext xmlns:c16="http://schemas.microsoft.com/office/drawing/2014/chart" uri="{C3380CC4-5D6E-409C-BE32-E72D297353CC}">
              <c16:uniqueId val="{00000003-9633-4536-8A1F-A613D5DC941E}"/>
            </c:ext>
          </c:extLst>
        </c:ser>
        <c:ser>
          <c:idx val="3"/>
          <c:order val="2"/>
          <c:tx>
            <c:strRef>
              <c:f>Calculations!$F$2</c:f>
              <c:strCache>
                <c:ptCount val="1"/>
                <c:pt idx="0">
                  <c:v>- 1 σ</c:v>
                </c:pt>
              </c:strCache>
            </c:strRef>
          </c:tx>
          <c:spPr>
            <a:ln w="19050" cap="rnd">
              <a:solidFill>
                <a:srgbClr val="FF0000"/>
              </a:solidFill>
              <a:prstDash val="sysDot"/>
              <a:round/>
            </a:ln>
            <a:effectLst/>
          </c:spPr>
          <c:marker>
            <c:symbol val="circle"/>
            <c:size val="5"/>
            <c:spPr>
              <a:noFill/>
              <a:ln w="9525">
                <a:noFill/>
              </a:ln>
              <a:effectLst/>
            </c:spPr>
          </c:marker>
          <c:dLbls>
            <c:dLbl>
              <c:idx val="0"/>
              <c:delete val="1"/>
              <c:extLst>
                <c:ext xmlns:c15="http://schemas.microsoft.com/office/drawing/2012/chart" uri="{CE6537A1-D6FC-4f65-9D91-7224C49458BB}"/>
                <c:ext xmlns:c16="http://schemas.microsoft.com/office/drawing/2014/chart" uri="{C3380CC4-5D6E-409C-BE32-E72D297353CC}">
                  <c16:uniqueId val="{0000000B-9633-4536-8A1F-A613D5DC941E}"/>
                </c:ext>
              </c:extLst>
            </c:dLbl>
            <c:dLbl>
              <c:idx val="1"/>
              <c:delete val="1"/>
              <c:extLst>
                <c:ext xmlns:c15="http://schemas.microsoft.com/office/drawing/2012/chart" uri="{CE6537A1-D6FC-4f65-9D91-7224C49458BB}"/>
                <c:ext xmlns:c16="http://schemas.microsoft.com/office/drawing/2014/chart" uri="{C3380CC4-5D6E-409C-BE32-E72D297353CC}">
                  <c16:uniqueId val="{0000000C-9633-4536-8A1F-A613D5DC941E}"/>
                </c:ext>
              </c:extLst>
            </c:dLbl>
            <c:dLbl>
              <c:idx val="2"/>
              <c:delete val="1"/>
              <c:extLst>
                <c:ext xmlns:c15="http://schemas.microsoft.com/office/drawing/2012/chart" uri="{CE6537A1-D6FC-4f65-9D91-7224C49458BB}"/>
                <c:ext xmlns:c16="http://schemas.microsoft.com/office/drawing/2014/chart" uri="{C3380CC4-5D6E-409C-BE32-E72D297353CC}">
                  <c16:uniqueId val="{0000000D-9633-4536-8A1F-A613D5DC941E}"/>
                </c:ext>
              </c:extLst>
            </c:dLbl>
            <c:dLbl>
              <c:idx val="3"/>
              <c:delete val="1"/>
              <c:extLst>
                <c:ext xmlns:c15="http://schemas.microsoft.com/office/drawing/2012/chart" uri="{CE6537A1-D6FC-4f65-9D91-7224C49458BB}"/>
                <c:ext xmlns:c16="http://schemas.microsoft.com/office/drawing/2014/chart" uri="{C3380CC4-5D6E-409C-BE32-E72D297353CC}">
                  <c16:uniqueId val="{0000000E-9633-4536-8A1F-A613D5DC941E}"/>
                </c:ext>
              </c:extLst>
            </c:dLbl>
            <c:dLbl>
              <c:idx val="4"/>
              <c:delete val="1"/>
              <c:extLst>
                <c:ext xmlns:c15="http://schemas.microsoft.com/office/drawing/2012/chart" uri="{CE6537A1-D6FC-4f65-9D91-7224C49458BB}"/>
                <c:ext xmlns:c16="http://schemas.microsoft.com/office/drawing/2014/chart" uri="{C3380CC4-5D6E-409C-BE32-E72D297353CC}">
                  <c16:uniqueId val="{0000000F-9633-4536-8A1F-A613D5DC941E}"/>
                </c:ext>
              </c:extLst>
            </c:dLbl>
            <c:dLbl>
              <c:idx val="5"/>
              <c:delete val="1"/>
              <c:extLst>
                <c:ext xmlns:c15="http://schemas.microsoft.com/office/drawing/2012/chart" uri="{CE6537A1-D6FC-4f65-9D91-7224C49458BB}"/>
                <c:ext xmlns:c16="http://schemas.microsoft.com/office/drawing/2014/chart" uri="{C3380CC4-5D6E-409C-BE32-E72D297353CC}">
                  <c16:uniqueId val="{00000010-9633-4536-8A1F-A613D5DC941E}"/>
                </c:ext>
              </c:extLst>
            </c:dLbl>
            <c:dLbl>
              <c:idx val="6"/>
              <c:delete val="1"/>
              <c:extLst>
                <c:ext xmlns:c15="http://schemas.microsoft.com/office/drawing/2012/chart" uri="{CE6537A1-D6FC-4f65-9D91-7224C49458BB}"/>
                <c:ext xmlns:c16="http://schemas.microsoft.com/office/drawing/2014/chart" uri="{C3380CC4-5D6E-409C-BE32-E72D297353CC}">
                  <c16:uniqueId val="{00000011-9633-4536-8A1F-A613D5DC941E}"/>
                </c:ext>
              </c:extLst>
            </c:dLbl>
            <c:dLbl>
              <c:idx val="7"/>
              <c:delete val="1"/>
              <c:extLst>
                <c:ext xmlns:c15="http://schemas.microsoft.com/office/drawing/2012/chart" uri="{CE6537A1-D6FC-4f65-9D91-7224C49458BB}"/>
                <c:ext xmlns:c16="http://schemas.microsoft.com/office/drawing/2014/chart" uri="{C3380CC4-5D6E-409C-BE32-E72D297353CC}">
                  <c16:uniqueId val="{00000012-9633-4536-8A1F-A613D5DC941E}"/>
                </c:ext>
              </c:extLst>
            </c:dLbl>
            <c:dLbl>
              <c:idx val="8"/>
              <c:delete val="1"/>
              <c:extLst>
                <c:ext xmlns:c15="http://schemas.microsoft.com/office/drawing/2012/chart" uri="{CE6537A1-D6FC-4f65-9D91-7224C49458BB}"/>
                <c:ext xmlns:c16="http://schemas.microsoft.com/office/drawing/2014/chart" uri="{C3380CC4-5D6E-409C-BE32-E72D297353CC}">
                  <c16:uniqueId val="{00000013-9633-4536-8A1F-A613D5DC941E}"/>
                </c:ext>
              </c:extLst>
            </c:dLbl>
            <c:dLbl>
              <c:idx val="9"/>
              <c:delete val="1"/>
              <c:extLst>
                <c:ext xmlns:c15="http://schemas.microsoft.com/office/drawing/2012/chart" uri="{CE6537A1-D6FC-4f65-9D91-7224C49458BB}"/>
                <c:ext xmlns:c16="http://schemas.microsoft.com/office/drawing/2014/chart" uri="{C3380CC4-5D6E-409C-BE32-E72D297353CC}">
                  <c16:uniqueId val="{00000014-9633-4536-8A1F-A613D5DC941E}"/>
                </c:ext>
              </c:extLst>
            </c:dLbl>
            <c:dLbl>
              <c:idx val="10"/>
              <c:delete val="1"/>
              <c:extLst>
                <c:ext xmlns:c15="http://schemas.microsoft.com/office/drawing/2012/chart" uri="{CE6537A1-D6FC-4f65-9D91-7224C49458BB}"/>
                <c:ext xmlns:c16="http://schemas.microsoft.com/office/drawing/2014/chart" uri="{C3380CC4-5D6E-409C-BE32-E72D297353CC}">
                  <c16:uniqueId val="{00000015-9633-4536-8A1F-A613D5DC941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val>
            <c:numRef>
              <c:f>Calculations!$F$3:$F$14</c:f>
              <c:numCache>
                <c:formatCode>0.00</c:formatCode>
                <c:ptCount val="12"/>
                <c:pt idx="0">
                  <c:v>0.12112876862622124</c:v>
                </c:pt>
                <c:pt idx="1">
                  <c:v>0.12112876862622124</c:v>
                </c:pt>
                <c:pt idx="2">
                  <c:v>0.12112876862622124</c:v>
                </c:pt>
                <c:pt idx="3">
                  <c:v>0.12112876862622124</c:v>
                </c:pt>
                <c:pt idx="4">
                  <c:v>0.12112876862622124</c:v>
                </c:pt>
                <c:pt idx="5">
                  <c:v>0.12112876862622124</c:v>
                </c:pt>
                <c:pt idx="6">
                  <c:v>0.12112876862622124</c:v>
                </c:pt>
                <c:pt idx="7">
                  <c:v>0.12112876862622124</c:v>
                </c:pt>
                <c:pt idx="8">
                  <c:v>0.12112876862622124</c:v>
                </c:pt>
                <c:pt idx="9">
                  <c:v>0.12112876862622124</c:v>
                </c:pt>
                <c:pt idx="10">
                  <c:v>0.12112876862622124</c:v>
                </c:pt>
                <c:pt idx="11">
                  <c:v>0.12112876862622124</c:v>
                </c:pt>
              </c:numCache>
            </c:numRef>
          </c:val>
          <c:smooth val="0"/>
          <c:extLst>
            <c:ext xmlns:c16="http://schemas.microsoft.com/office/drawing/2014/chart" uri="{C3380CC4-5D6E-409C-BE32-E72D297353CC}">
              <c16:uniqueId val="{00000005-9633-4536-8A1F-A613D5DC941E}"/>
            </c:ext>
          </c:extLst>
        </c:ser>
        <c:ser>
          <c:idx val="4"/>
          <c:order val="3"/>
          <c:tx>
            <c:strRef>
              <c:f>Calculations!$G$2</c:f>
              <c:strCache>
                <c:ptCount val="1"/>
                <c:pt idx="0">
                  <c:v>+ 2 σ</c:v>
                </c:pt>
              </c:strCache>
            </c:strRef>
          </c:tx>
          <c:spPr>
            <a:ln w="19050" cap="rnd">
              <a:solidFill>
                <a:srgbClr val="FF0000"/>
              </a:solidFill>
              <a:prstDash val="dash"/>
              <a:round/>
            </a:ln>
            <a:effectLst/>
          </c:spPr>
          <c:marker>
            <c:symbol val="circle"/>
            <c:size val="5"/>
            <c:spPr>
              <a:noFill/>
              <a:ln w="9525">
                <a:noFill/>
              </a:ln>
              <a:effectLst/>
            </c:spPr>
          </c:marker>
          <c:dLbls>
            <c:dLbl>
              <c:idx val="0"/>
              <c:delete val="1"/>
              <c:extLst>
                <c:ext xmlns:c15="http://schemas.microsoft.com/office/drawing/2012/chart" uri="{CE6537A1-D6FC-4f65-9D91-7224C49458BB}"/>
                <c:ext xmlns:c16="http://schemas.microsoft.com/office/drawing/2014/chart" uri="{C3380CC4-5D6E-409C-BE32-E72D297353CC}">
                  <c16:uniqueId val="{00000022-9633-4536-8A1F-A613D5DC941E}"/>
                </c:ext>
              </c:extLst>
            </c:dLbl>
            <c:dLbl>
              <c:idx val="1"/>
              <c:delete val="1"/>
              <c:extLst>
                <c:ext xmlns:c15="http://schemas.microsoft.com/office/drawing/2012/chart" uri="{CE6537A1-D6FC-4f65-9D91-7224C49458BB}"/>
                <c:ext xmlns:c16="http://schemas.microsoft.com/office/drawing/2014/chart" uri="{C3380CC4-5D6E-409C-BE32-E72D297353CC}">
                  <c16:uniqueId val="{00000023-9633-4536-8A1F-A613D5DC941E}"/>
                </c:ext>
              </c:extLst>
            </c:dLbl>
            <c:dLbl>
              <c:idx val="2"/>
              <c:delete val="1"/>
              <c:extLst>
                <c:ext xmlns:c15="http://schemas.microsoft.com/office/drawing/2012/chart" uri="{CE6537A1-D6FC-4f65-9D91-7224C49458BB}"/>
                <c:ext xmlns:c16="http://schemas.microsoft.com/office/drawing/2014/chart" uri="{C3380CC4-5D6E-409C-BE32-E72D297353CC}">
                  <c16:uniqueId val="{00000024-9633-4536-8A1F-A613D5DC941E}"/>
                </c:ext>
              </c:extLst>
            </c:dLbl>
            <c:dLbl>
              <c:idx val="3"/>
              <c:delete val="1"/>
              <c:extLst>
                <c:ext xmlns:c15="http://schemas.microsoft.com/office/drawing/2012/chart" uri="{CE6537A1-D6FC-4f65-9D91-7224C49458BB}"/>
                <c:ext xmlns:c16="http://schemas.microsoft.com/office/drawing/2014/chart" uri="{C3380CC4-5D6E-409C-BE32-E72D297353CC}">
                  <c16:uniqueId val="{00000025-9633-4536-8A1F-A613D5DC941E}"/>
                </c:ext>
              </c:extLst>
            </c:dLbl>
            <c:dLbl>
              <c:idx val="4"/>
              <c:delete val="1"/>
              <c:extLst>
                <c:ext xmlns:c15="http://schemas.microsoft.com/office/drawing/2012/chart" uri="{CE6537A1-D6FC-4f65-9D91-7224C49458BB}"/>
                <c:ext xmlns:c16="http://schemas.microsoft.com/office/drawing/2014/chart" uri="{C3380CC4-5D6E-409C-BE32-E72D297353CC}">
                  <c16:uniqueId val="{00000026-9633-4536-8A1F-A613D5DC941E}"/>
                </c:ext>
              </c:extLst>
            </c:dLbl>
            <c:dLbl>
              <c:idx val="5"/>
              <c:delete val="1"/>
              <c:extLst>
                <c:ext xmlns:c15="http://schemas.microsoft.com/office/drawing/2012/chart" uri="{CE6537A1-D6FC-4f65-9D91-7224C49458BB}"/>
                <c:ext xmlns:c16="http://schemas.microsoft.com/office/drawing/2014/chart" uri="{C3380CC4-5D6E-409C-BE32-E72D297353CC}">
                  <c16:uniqueId val="{00000027-9633-4536-8A1F-A613D5DC941E}"/>
                </c:ext>
              </c:extLst>
            </c:dLbl>
            <c:dLbl>
              <c:idx val="6"/>
              <c:delete val="1"/>
              <c:extLst>
                <c:ext xmlns:c15="http://schemas.microsoft.com/office/drawing/2012/chart" uri="{CE6537A1-D6FC-4f65-9D91-7224C49458BB}"/>
                <c:ext xmlns:c16="http://schemas.microsoft.com/office/drawing/2014/chart" uri="{C3380CC4-5D6E-409C-BE32-E72D297353CC}">
                  <c16:uniqueId val="{00000028-9633-4536-8A1F-A613D5DC941E}"/>
                </c:ext>
              </c:extLst>
            </c:dLbl>
            <c:dLbl>
              <c:idx val="7"/>
              <c:delete val="1"/>
              <c:extLst>
                <c:ext xmlns:c15="http://schemas.microsoft.com/office/drawing/2012/chart" uri="{CE6537A1-D6FC-4f65-9D91-7224C49458BB}"/>
                <c:ext xmlns:c16="http://schemas.microsoft.com/office/drawing/2014/chart" uri="{C3380CC4-5D6E-409C-BE32-E72D297353CC}">
                  <c16:uniqueId val="{00000029-9633-4536-8A1F-A613D5DC941E}"/>
                </c:ext>
              </c:extLst>
            </c:dLbl>
            <c:dLbl>
              <c:idx val="8"/>
              <c:delete val="1"/>
              <c:extLst>
                <c:ext xmlns:c15="http://schemas.microsoft.com/office/drawing/2012/chart" uri="{CE6537A1-D6FC-4f65-9D91-7224C49458BB}"/>
                <c:ext xmlns:c16="http://schemas.microsoft.com/office/drawing/2014/chart" uri="{C3380CC4-5D6E-409C-BE32-E72D297353CC}">
                  <c16:uniqueId val="{0000002A-9633-4536-8A1F-A613D5DC941E}"/>
                </c:ext>
              </c:extLst>
            </c:dLbl>
            <c:dLbl>
              <c:idx val="9"/>
              <c:delete val="1"/>
              <c:extLst>
                <c:ext xmlns:c15="http://schemas.microsoft.com/office/drawing/2012/chart" uri="{CE6537A1-D6FC-4f65-9D91-7224C49458BB}"/>
                <c:ext xmlns:c16="http://schemas.microsoft.com/office/drawing/2014/chart" uri="{C3380CC4-5D6E-409C-BE32-E72D297353CC}">
                  <c16:uniqueId val="{0000002B-9633-4536-8A1F-A613D5DC941E}"/>
                </c:ext>
              </c:extLst>
            </c:dLbl>
            <c:dLbl>
              <c:idx val="10"/>
              <c:delete val="1"/>
              <c:extLst>
                <c:ext xmlns:c15="http://schemas.microsoft.com/office/drawing/2012/chart" uri="{CE6537A1-D6FC-4f65-9D91-7224C49458BB}"/>
                <c:ext xmlns:c16="http://schemas.microsoft.com/office/drawing/2014/chart" uri="{C3380CC4-5D6E-409C-BE32-E72D297353CC}">
                  <c16:uniqueId val="{0000002C-9633-4536-8A1F-A613D5DC941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val>
            <c:numRef>
              <c:f>Calculations!$G$3:$G$14</c:f>
              <c:numCache>
                <c:formatCode>General</c:formatCode>
                <c:ptCount val="12"/>
                <c:pt idx="0">
                  <c:v>5.68305560646888</c:v>
                </c:pt>
                <c:pt idx="1">
                  <c:v>5.68305560646888</c:v>
                </c:pt>
                <c:pt idx="2">
                  <c:v>5.68305560646888</c:v>
                </c:pt>
                <c:pt idx="3">
                  <c:v>5.68305560646888</c:v>
                </c:pt>
                <c:pt idx="4">
                  <c:v>5.68305560646888</c:v>
                </c:pt>
                <c:pt idx="5">
                  <c:v>5.68305560646888</c:v>
                </c:pt>
                <c:pt idx="6">
                  <c:v>5.68305560646888</c:v>
                </c:pt>
                <c:pt idx="7">
                  <c:v>5.68305560646888</c:v>
                </c:pt>
                <c:pt idx="8">
                  <c:v>5.68305560646888</c:v>
                </c:pt>
                <c:pt idx="9">
                  <c:v>5.68305560646888</c:v>
                </c:pt>
                <c:pt idx="10">
                  <c:v>5.68305560646888</c:v>
                </c:pt>
                <c:pt idx="11">
                  <c:v>5.68305560646888</c:v>
                </c:pt>
              </c:numCache>
            </c:numRef>
          </c:val>
          <c:smooth val="0"/>
          <c:extLst>
            <c:ext xmlns:c16="http://schemas.microsoft.com/office/drawing/2014/chart" uri="{C3380CC4-5D6E-409C-BE32-E72D297353CC}">
              <c16:uniqueId val="{00000006-9633-4536-8A1F-A613D5DC941E}"/>
            </c:ext>
          </c:extLst>
        </c:ser>
        <c:ser>
          <c:idx val="5"/>
          <c:order val="4"/>
          <c:tx>
            <c:strRef>
              <c:f>Calculations!$H$2</c:f>
              <c:strCache>
                <c:ptCount val="1"/>
                <c:pt idx="0">
                  <c:v>- 2 σ</c:v>
                </c:pt>
              </c:strCache>
            </c:strRef>
          </c:tx>
          <c:spPr>
            <a:ln w="19050" cap="rnd">
              <a:solidFill>
                <a:srgbClr val="FF0000"/>
              </a:solidFill>
              <a:prstDash val="sysDash"/>
              <a:round/>
            </a:ln>
            <a:effectLst/>
          </c:spPr>
          <c:marker>
            <c:symbol val="circle"/>
            <c:size val="5"/>
            <c:spPr>
              <a:noFill/>
              <a:ln w="9525">
                <a:noFill/>
              </a:ln>
              <a:effectLst/>
            </c:spPr>
          </c:marker>
          <c:dLbls>
            <c:dLbl>
              <c:idx val="0"/>
              <c:delete val="1"/>
              <c:extLst>
                <c:ext xmlns:c15="http://schemas.microsoft.com/office/drawing/2012/chart" uri="{CE6537A1-D6FC-4f65-9D91-7224C49458BB}"/>
                <c:ext xmlns:c16="http://schemas.microsoft.com/office/drawing/2014/chart" uri="{C3380CC4-5D6E-409C-BE32-E72D297353CC}">
                  <c16:uniqueId val="{00000047-9633-4536-8A1F-A613D5DC941E}"/>
                </c:ext>
              </c:extLst>
            </c:dLbl>
            <c:dLbl>
              <c:idx val="1"/>
              <c:delete val="1"/>
              <c:extLst>
                <c:ext xmlns:c15="http://schemas.microsoft.com/office/drawing/2012/chart" uri="{CE6537A1-D6FC-4f65-9D91-7224C49458BB}"/>
                <c:ext xmlns:c16="http://schemas.microsoft.com/office/drawing/2014/chart" uri="{C3380CC4-5D6E-409C-BE32-E72D297353CC}">
                  <c16:uniqueId val="{00000048-9633-4536-8A1F-A613D5DC941E}"/>
                </c:ext>
              </c:extLst>
            </c:dLbl>
            <c:dLbl>
              <c:idx val="2"/>
              <c:delete val="1"/>
              <c:extLst>
                <c:ext xmlns:c15="http://schemas.microsoft.com/office/drawing/2012/chart" uri="{CE6537A1-D6FC-4f65-9D91-7224C49458BB}"/>
                <c:ext xmlns:c16="http://schemas.microsoft.com/office/drawing/2014/chart" uri="{C3380CC4-5D6E-409C-BE32-E72D297353CC}">
                  <c16:uniqueId val="{00000049-9633-4536-8A1F-A613D5DC941E}"/>
                </c:ext>
              </c:extLst>
            </c:dLbl>
            <c:dLbl>
              <c:idx val="3"/>
              <c:delete val="1"/>
              <c:extLst>
                <c:ext xmlns:c15="http://schemas.microsoft.com/office/drawing/2012/chart" uri="{CE6537A1-D6FC-4f65-9D91-7224C49458BB}"/>
                <c:ext xmlns:c16="http://schemas.microsoft.com/office/drawing/2014/chart" uri="{C3380CC4-5D6E-409C-BE32-E72D297353CC}">
                  <c16:uniqueId val="{0000004A-9633-4536-8A1F-A613D5DC941E}"/>
                </c:ext>
              </c:extLst>
            </c:dLbl>
            <c:dLbl>
              <c:idx val="4"/>
              <c:delete val="1"/>
              <c:extLst>
                <c:ext xmlns:c15="http://schemas.microsoft.com/office/drawing/2012/chart" uri="{CE6537A1-D6FC-4f65-9D91-7224C49458BB}"/>
                <c:ext xmlns:c16="http://schemas.microsoft.com/office/drawing/2014/chart" uri="{C3380CC4-5D6E-409C-BE32-E72D297353CC}">
                  <c16:uniqueId val="{0000004B-9633-4536-8A1F-A613D5DC941E}"/>
                </c:ext>
              </c:extLst>
            </c:dLbl>
            <c:dLbl>
              <c:idx val="5"/>
              <c:delete val="1"/>
              <c:extLst>
                <c:ext xmlns:c15="http://schemas.microsoft.com/office/drawing/2012/chart" uri="{CE6537A1-D6FC-4f65-9D91-7224C49458BB}"/>
                <c:ext xmlns:c16="http://schemas.microsoft.com/office/drawing/2014/chart" uri="{C3380CC4-5D6E-409C-BE32-E72D297353CC}">
                  <c16:uniqueId val="{0000004C-9633-4536-8A1F-A613D5DC941E}"/>
                </c:ext>
              </c:extLst>
            </c:dLbl>
            <c:dLbl>
              <c:idx val="6"/>
              <c:delete val="1"/>
              <c:extLst>
                <c:ext xmlns:c15="http://schemas.microsoft.com/office/drawing/2012/chart" uri="{CE6537A1-D6FC-4f65-9D91-7224C49458BB}"/>
                <c:ext xmlns:c16="http://schemas.microsoft.com/office/drawing/2014/chart" uri="{C3380CC4-5D6E-409C-BE32-E72D297353CC}">
                  <c16:uniqueId val="{0000004D-9633-4536-8A1F-A613D5DC941E}"/>
                </c:ext>
              </c:extLst>
            </c:dLbl>
            <c:dLbl>
              <c:idx val="7"/>
              <c:delete val="1"/>
              <c:extLst>
                <c:ext xmlns:c15="http://schemas.microsoft.com/office/drawing/2012/chart" uri="{CE6537A1-D6FC-4f65-9D91-7224C49458BB}"/>
                <c:ext xmlns:c16="http://schemas.microsoft.com/office/drawing/2014/chart" uri="{C3380CC4-5D6E-409C-BE32-E72D297353CC}">
                  <c16:uniqueId val="{0000004E-9633-4536-8A1F-A613D5DC941E}"/>
                </c:ext>
              </c:extLst>
            </c:dLbl>
            <c:dLbl>
              <c:idx val="8"/>
              <c:delete val="1"/>
              <c:extLst>
                <c:ext xmlns:c15="http://schemas.microsoft.com/office/drawing/2012/chart" uri="{CE6537A1-D6FC-4f65-9D91-7224C49458BB}"/>
                <c:ext xmlns:c16="http://schemas.microsoft.com/office/drawing/2014/chart" uri="{C3380CC4-5D6E-409C-BE32-E72D297353CC}">
                  <c16:uniqueId val="{0000004F-9633-4536-8A1F-A613D5DC941E}"/>
                </c:ext>
              </c:extLst>
            </c:dLbl>
            <c:dLbl>
              <c:idx val="9"/>
              <c:delete val="1"/>
              <c:extLst>
                <c:ext xmlns:c15="http://schemas.microsoft.com/office/drawing/2012/chart" uri="{CE6537A1-D6FC-4f65-9D91-7224C49458BB}"/>
                <c:ext xmlns:c16="http://schemas.microsoft.com/office/drawing/2014/chart" uri="{C3380CC4-5D6E-409C-BE32-E72D297353CC}">
                  <c16:uniqueId val="{00000050-9633-4536-8A1F-A613D5DC941E}"/>
                </c:ext>
              </c:extLst>
            </c:dLbl>
            <c:dLbl>
              <c:idx val="10"/>
              <c:delete val="1"/>
              <c:extLst>
                <c:ext xmlns:c15="http://schemas.microsoft.com/office/drawing/2012/chart" uri="{CE6537A1-D6FC-4f65-9D91-7224C49458BB}"/>
                <c:ext xmlns:c16="http://schemas.microsoft.com/office/drawing/2014/chart" uri="{C3380CC4-5D6E-409C-BE32-E72D297353CC}">
                  <c16:uniqueId val="{00000051-9633-4536-8A1F-A613D5DC941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val>
            <c:numRef>
              <c:f>Calculations!$H$3:$H$14</c:f>
              <c:numCache>
                <c:formatCode>General</c:formatCode>
                <c:ptCount val="12"/>
                <c:pt idx="0">
                  <c:v>-1.7328468439879985</c:v>
                </c:pt>
                <c:pt idx="1">
                  <c:v>-1.7328468439879985</c:v>
                </c:pt>
                <c:pt idx="2">
                  <c:v>-1.7328468439879985</c:v>
                </c:pt>
                <c:pt idx="3">
                  <c:v>-1.7328468439879985</c:v>
                </c:pt>
                <c:pt idx="4">
                  <c:v>-1.7328468439879985</c:v>
                </c:pt>
                <c:pt idx="5">
                  <c:v>-1.7328468439879985</c:v>
                </c:pt>
                <c:pt idx="6">
                  <c:v>-1.7328468439879985</c:v>
                </c:pt>
                <c:pt idx="7">
                  <c:v>-1.7328468439879985</c:v>
                </c:pt>
                <c:pt idx="8">
                  <c:v>-1.7328468439879985</c:v>
                </c:pt>
                <c:pt idx="9">
                  <c:v>-1.7328468439879985</c:v>
                </c:pt>
                <c:pt idx="10">
                  <c:v>-1.7328468439879985</c:v>
                </c:pt>
                <c:pt idx="11">
                  <c:v>-1.7328468439879985</c:v>
                </c:pt>
              </c:numCache>
            </c:numRef>
          </c:val>
          <c:smooth val="0"/>
          <c:extLst>
            <c:ext xmlns:c16="http://schemas.microsoft.com/office/drawing/2014/chart" uri="{C3380CC4-5D6E-409C-BE32-E72D297353CC}">
              <c16:uniqueId val="{00000007-9633-4536-8A1F-A613D5DC941E}"/>
            </c:ext>
          </c:extLst>
        </c:ser>
        <c:ser>
          <c:idx val="6"/>
          <c:order val="5"/>
          <c:tx>
            <c:strRef>
              <c:f>Calculations!$I$2</c:f>
              <c:strCache>
                <c:ptCount val="1"/>
                <c:pt idx="0">
                  <c:v>+ 3 σ</c:v>
                </c:pt>
              </c:strCache>
            </c:strRef>
          </c:tx>
          <c:spPr>
            <a:ln w="19050" cap="rnd">
              <a:solidFill>
                <a:srgbClr val="FF0000"/>
              </a:solidFill>
              <a:round/>
            </a:ln>
            <a:effectLst/>
          </c:spPr>
          <c:marker>
            <c:symbol val="circle"/>
            <c:size val="5"/>
            <c:spPr>
              <a:noFill/>
              <a:ln w="9525">
                <a:noFill/>
              </a:ln>
              <a:effectLst/>
            </c:spPr>
          </c:marker>
          <c:dPt>
            <c:idx val="11"/>
            <c:marker>
              <c:symbol val="circle"/>
              <c:size val="5"/>
              <c:spPr>
                <a:noFill/>
                <a:ln w="9525">
                  <a:noFill/>
                </a:ln>
                <a:effectLst/>
              </c:spPr>
            </c:marker>
            <c:bubble3D val="0"/>
            <c:spPr>
              <a:ln w="19050" cap="rnd">
                <a:solidFill>
                  <a:srgbClr val="FF0000"/>
                </a:solidFill>
                <a:prstDash val="solid"/>
                <a:round/>
              </a:ln>
              <a:effectLst/>
            </c:spPr>
            <c:extLst>
              <c:ext xmlns:c16="http://schemas.microsoft.com/office/drawing/2014/chart" uri="{C3380CC4-5D6E-409C-BE32-E72D297353CC}">
                <c16:uniqueId val="{0000000A-9633-4536-8A1F-A613D5DC941E}"/>
              </c:ext>
            </c:extLst>
          </c:dPt>
          <c:dLbls>
            <c:dLbl>
              <c:idx val="0"/>
              <c:delete val="1"/>
              <c:extLst>
                <c:ext xmlns:c15="http://schemas.microsoft.com/office/drawing/2012/chart" uri="{CE6537A1-D6FC-4f65-9D91-7224C49458BB}"/>
                <c:ext xmlns:c16="http://schemas.microsoft.com/office/drawing/2014/chart" uri="{C3380CC4-5D6E-409C-BE32-E72D297353CC}">
                  <c16:uniqueId val="{0000002D-9633-4536-8A1F-A613D5DC941E}"/>
                </c:ext>
              </c:extLst>
            </c:dLbl>
            <c:dLbl>
              <c:idx val="1"/>
              <c:delete val="1"/>
              <c:extLst>
                <c:ext xmlns:c15="http://schemas.microsoft.com/office/drawing/2012/chart" uri="{CE6537A1-D6FC-4f65-9D91-7224C49458BB}"/>
                <c:ext xmlns:c16="http://schemas.microsoft.com/office/drawing/2014/chart" uri="{C3380CC4-5D6E-409C-BE32-E72D297353CC}">
                  <c16:uniqueId val="{0000002E-9633-4536-8A1F-A613D5DC941E}"/>
                </c:ext>
              </c:extLst>
            </c:dLbl>
            <c:dLbl>
              <c:idx val="2"/>
              <c:delete val="1"/>
              <c:extLst>
                <c:ext xmlns:c15="http://schemas.microsoft.com/office/drawing/2012/chart" uri="{CE6537A1-D6FC-4f65-9D91-7224C49458BB}"/>
                <c:ext xmlns:c16="http://schemas.microsoft.com/office/drawing/2014/chart" uri="{C3380CC4-5D6E-409C-BE32-E72D297353CC}">
                  <c16:uniqueId val="{0000002F-9633-4536-8A1F-A613D5DC941E}"/>
                </c:ext>
              </c:extLst>
            </c:dLbl>
            <c:dLbl>
              <c:idx val="3"/>
              <c:delete val="1"/>
              <c:extLst>
                <c:ext xmlns:c15="http://schemas.microsoft.com/office/drawing/2012/chart" uri="{CE6537A1-D6FC-4f65-9D91-7224C49458BB}"/>
                <c:ext xmlns:c16="http://schemas.microsoft.com/office/drawing/2014/chart" uri="{C3380CC4-5D6E-409C-BE32-E72D297353CC}">
                  <c16:uniqueId val="{00000030-9633-4536-8A1F-A613D5DC941E}"/>
                </c:ext>
              </c:extLst>
            </c:dLbl>
            <c:dLbl>
              <c:idx val="4"/>
              <c:delete val="1"/>
              <c:extLst>
                <c:ext xmlns:c15="http://schemas.microsoft.com/office/drawing/2012/chart" uri="{CE6537A1-D6FC-4f65-9D91-7224C49458BB}"/>
                <c:ext xmlns:c16="http://schemas.microsoft.com/office/drawing/2014/chart" uri="{C3380CC4-5D6E-409C-BE32-E72D297353CC}">
                  <c16:uniqueId val="{00000031-9633-4536-8A1F-A613D5DC941E}"/>
                </c:ext>
              </c:extLst>
            </c:dLbl>
            <c:dLbl>
              <c:idx val="5"/>
              <c:delete val="1"/>
              <c:extLst>
                <c:ext xmlns:c15="http://schemas.microsoft.com/office/drawing/2012/chart" uri="{CE6537A1-D6FC-4f65-9D91-7224C49458BB}"/>
                <c:ext xmlns:c16="http://schemas.microsoft.com/office/drawing/2014/chart" uri="{C3380CC4-5D6E-409C-BE32-E72D297353CC}">
                  <c16:uniqueId val="{00000032-9633-4536-8A1F-A613D5DC941E}"/>
                </c:ext>
              </c:extLst>
            </c:dLbl>
            <c:dLbl>
              <c:idx val="6"/>
              <c:delete val="1"/>
              <c:extLst>
                <c:ext xmlns:c15="http://schemas.microsoft.com/office/drawing/2012/chart" uri="{CE6537A1-D6FC-4f65-9D91-7224C49458BB}"/>
                <c:ext xmlns:c16="http://schemas.microsoft.com/office/drawing/2014/chart" uri="{C3380CC4-5D6E-409C-BE32-E72D297353CC}">
                  <c16:uniqueId val="{00000033-9633-4536-8A1F-A613D5DC941E}"/>
                </c:ext>
              </c:extLst>
            </c:dLbl>
            <c:dLbl>
              <c:idx val="7"/>
              <c:delete val="1"/>
              <c:extLst>
                <c:ext xmlns:c15="http://schemas.microsoft.com/office/drawing/2012/chart" uri="{CE6537A1-D6FC-4f65-9D91-7224C49458BB}"/>
                <c:ext xmlns:c16="http://schemas.microsoft.com/office/drawing/2014/chart" uri="{C3380CC4-5D6E-409C-BE32-E72D297353CC}">
                  <c16:uniqueId val="{00000034-9633-4536-8A1F-A613D5DC941E}"/>
                </c:ext>
              </c:extLst>
            </c:dLbl>
            <c:dLbl>
              <c:idx val="8"/>
              <c:delete val="1"/>
              <c:extLst>
                <c:ext xmlns:c15="http://schemas.microsoft.com/office/drawing/2012/chart" uri="{CE6537A1-D6FC-4f65-9D91-7224C49458BB}"/>
                <c:ext xmlns:c16="http://schemas.microsoft.com/office/drawing/2014/chart" uri="{C3380CC4-5D6E-409C-BE32-E72D297353CC}">
                  <c16:uniqueId val="{00000035-9633-4536-8A1F-A613D5DC941E}"/>
                </c:ext>
              </c:extLst>
            </c:dLbl>
            <c:dLbl>
              <c:idx val="9"/>
              <c:delete val="1"/>
              <c:extLst>
                <c:ext xmlns:c15="http://schemas.microsoft.com/office/drawing/2012/chart" uri="{CE6537A1-D6FC-4f65-9D91-7224C49458BB}"/>
                <c:ext xmlns:c16="http://schemas.microsoft.com/office/drawing/2014/chart" uri="{C3380CC4-5D6E-409C-BE32-E72D297353CC}">
                  <c16:uniqueId val="{00000036-9633-4536-8A1F-A613D5DC941E}"/>
                </c:ext>
              </c:extLst>
            </c:dLbl>
            <c:dLbl>
              <c:idx val="10"/>
              <c:delete val="1"/>
              <c:extLst>
                <c:ext xmlns:c15="http://schemas.microsoft.com/office/drawing/2012/chart" uri="{CE6537A1-D6FC-4f65-9D91-7224C49458BB}"/>
                <c:ext xmlns:c16="http://schemas.microsoft.com/office/drawing/2014/chart" uri="{C3380CC4-5D6E-409C-BE32-E72D297353CC}">
                  <c16:uniqueId val="{00000037-9633-4536-8A1F-A613D5DC941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val>
            <c:numRef>
              <c:f>Calculations!$I$3:$I$14</c:f>
              <c:numCache>
                <c:formatCode>0.00</c:formatCode>
                <c:ptCount val="12"/>
                <c:pt idx="0">
                  <c:v>7.5370312190830999</c:v>
                </c:pt>
                <c:pt idx="1">
                  <c:v>7.5370312190830999</c:v>
                </c:pt>
                <c:pt idx="2">
                  <c:v>7.5370312190830999</c:v>
                </c:pt>
                <c:pt idx="3">
                  <c:v>7.5370312190830999</c:v>
                </c:pt>
                <c:pt idx="4">
                  <c:v>7.5370312190830999</c:v>
                </c:pt>
                <c:pt idx="5">
                  <c:v>7.5370312190830999</c:v>
                </c:pt>
                <c:pt idx="6">
                  <c:v>7.5370312190830999</c:v>
                </c:pt>
                <c:pt idx="7">
                  <c:v>7.5370312190830999</c:v>
                </c:pt>
                <c:pt idx="8">
                  <c:v>7.5370312190830999</c:v>
                </c:pt>
                <c:pt idx="9">
                  <c:v>7.5370312190830999</c:v>
                </c:pt>
                <c:pt idx="10">
                  <c:v>7.5370312190830999</c:v>
                </c:pt>
                <c:pt idx="11">
                  <c:v>7.5370312190830999</c:v>
                </c:pt>
              </c:numCache>
            </c:numRef>
          </c:val>
          <c:smooth val="0"/>
          <c:extLst>
            <c:ext xmlns:c16="http://schemas.microsoft.com/office/drawing/2014/chart" uri="{C3380CC4-5D6E-409C-BE32-E72D297353CC}">
              <c16:uniqueId val="{00000008-9633-4536-8A1F-A613D5DC941E}"/>
            </c:ext>
          </c:extLst>
        </c:ser>
        <c:ser>
          <c:idx val="7"/>
          <c:order val="6"/>
          <c:tx>
            <c:strRef>
              <c:f>Calculations!$J$2</c:f>
              <c:strCache>
                <c:ptCount val="1"/>
                <c:pt idx="0">
                  <c:v>- 3 σ</c:v>
                </c:pt>
              </c:strCache>
            </c:strRef>
          </c:tx>
          <c:spPr>
            <a:ln w="19050" cap="rnd">
              <a:solidFill>
                <a:srgbClr val="FF0000"/>
              </a:solidFill>
              <a:round/>
            </a:ln>
            <a:effectLst/>
          </c:spPr>
          <c:marker>
            <c:symbol val="circle"/>
            <c:size val="5"/>
            <c:spPr>
              <a:noFill/>
              <a:ln w="9525">
                <a:noFill/>
              </a:ln>
              <a:effectLst/>
            </c:spPr>
          </c:marker>
          <c:dLbls>
            <c:dLbl>
              <c:idx val="0"/>
              <c:delete val="1"/>
              <c:extLst>
                <c:ext xmlns:c15="http://schemas.microsoft.com/office/drawing/2012/chart" uri="{CE6537A1-D6FC-4f65-9D91-7224C49458BB}"/>
                <c:ext xmlns:c16="http://schemas.microsoft.com/office/drawing/2014/chart" uri="{C3380CC4-5D6E-409C-BE32-E72D297353CC}">
                  <c16:uniqueId val="{00000052-9633-4536-8A1F-A613D5DC941E}"/>
                </c:ext>
              </c:extLst>
            </c:dLbl>
            <c:dLbl>
              <c:idx val="1"/>
              <c:delete val="1"/>
              <c:extLst>
                <c:ext xmlns:c15="http://schemas.microsoft.com/office/drawing/2012/chart" uri="{CE6537A1-D6FC-4f65-9D91-7224C49458BB}"/>
                <c:ext xmlns:c16="http://schemas.microsoft.com/office/drawing/2014/chart" uri="{C3380CC4-5D6E-409C-BE32-E72D297353CC}">
                  <c16:uniqueId val="{00000053-9633-4536-8A1F-A613D5DC941E}"/>
                </c:ext>
              </c:extLst>
            </c:dLbl>
            <c:dLbl>
              <c:idx val="2"/>
              <c:delete val="1"/>
              <c:extLst>
                <c:ext xmlns:c15="http://schemas.microsoft.com/office/drawing/2012/chart" uri="{CE6537A1-D6FC-4f65-9D91-7224C49458BB}"/>
                <c:ext xmlns:c16="http://schemas.microsoft.com/office/drawing/2014/chart" uri="{C3380CC4-5D6E-409C-BE32-E72D297353CC}">
                  <c16:uniqueId val="{00000054-9633-4536-8A1F-A613D5DC941E}"/>
                </c:ext>
              </c:extLst>
            </c:dLbl>
            <c:dLbl>
              <c:idx val="3"/>
              <c:delete val="1"/>
              <c:extLst>
                <c:ext xmlns:c15="http://schemas.microsoft.com/office/drawing/2012/chart" uri="{CE6537A1-D6FC-4f65-9D91-7224C49458BB}"/>
                <c:ext xmlns:c16="http://schemas.microsoft.com/office/drawing/2014/chart" uri="{C3380CC4-5D6E-409C-BE32-E72D297353CC}">
                  <c16:uniqueId val="{00000055-9633-4536-8A1F-A613D5DC941E}"/>
                </c:ext>
              </c:extLst>
            </c:dLbl>
            <c:dLbl>
              <c:idx val="4"/>
              <c:delete val="1"/>
              <c:extLst>
                <c:ext xmlns:c15="http://schemas.microsoft.com/office/drawing/2012/chart" uri="{CE6537A1-D6FC-4f65-9D91-7224C49458BB}"/>
                <c:ext xmlns:c16="http://schemas.microsoft.com/office/drawing/2014/chart" uri="{C3380CC4-5D6E-409C-BE32-E72D297353CC}">
                  <c16:uniqueId val="{00000056-9633-4536-8A1F-A613D5DC941E}"/>
                </c:ext>
              </c:extLst>
            </c:dLbl>
            <c:dLbl>
              <c:idx val="5"/>
              <c:delete val="1"/>
              <c:extLst>
                <c:ext xmlns:c15="http://schemas.microsoft.com/office/drawing/2012/chart" uri="{CE6537A1-D6FC-4f65-9D91-7224C49458BB}"/>
                <c:ext xmlns:c16="http://schemas.microsoft.com/office/drawing/2014/chart" uri="{C3380CC4-5D6E-409C-BE32-E72D297353CC}">
                  <c16:uniqueId val="{00000057-9633-4536-8A1F-A613D5DC941E}"/>
                </c:ext>
              </c:extLst>
            </c:dLbl>
            <c:dLbl>
              <c:idx val="6"/>
              <c:delete val="1"/>
              <c:extLst>
                <c:ext xmlns:c15="http://schemas.microsoft.com/office/drawing/2012/chart" uri="{CE6537A1-D6FC-4f65-9D91-7224C49458BB}"/>
                <c:ext xmlns:c16="http://schemas.microsoft.com/office/drawing/2014/chart" uri="{C3380CC4-5D6E-409C-BE32-E72D297353CC}">
                  <c16:uniqueId val="{00000058-9633-4536-8A1F-A613D5DC941E}"/>
                </c:ext>
              </c:extLst>
            </c:dLbl>
            <c:dLbl>
              <c:idx val="7"/>
              <c:delete val="1"/>
              <c:extLst>
                <c:ext xmlns:c15="http://schemas.microsoft.com/office/drawing/2012/chart" uri="{CE6537A1-D6FC-4f65-9D91-7224C49458BB}"/>
                <c:ext xmlns:c16="http://schemas.microsoft.com/office/drawing/2014/chart" uri="{C3380CC4-5D6E-409C-BE32-E72D297353CC}">
                  <c16:uniqueId val="{00000059-9633-4536-8A1F-A613D5DC941E}"/>
                </c:ext>
              </c:extLst>
            </c:dLbl>
            <c:dLbl>
              <c:idx val="8"/>
              <c:delete val="1"/>
              <c:extLst>
                <c:ext xmlns:c15="http://schemas.microsoft.com/office/drawing/2012/chart" uri="{CE6537A1-D6FC-4f65-9D91-7224C49458BB}"/>
                <c:ext xmlns:c16="http://schemas.microsoft.com/office/drawing/2014/chart" uri="{C3380CC4-5D6E-409C-BE32-E72D297353CC}">
                  <c16:uniqueId val="{0000005A-9633-4536-8A1F-A613D5DC941E}"/>
                </c:ext>
              </c:extLst>
            </c:dLbl>
            <c:dLbl>
              <c:idx val="9"/>
              <c:delete val="1"/>
              <c:extLst>
                <c:ext xmlns:c15="http://schemas.microsoft.com/office/drawing/2012/chart" uri="{CE6537A1-D6FC-4f65-9D91-7224C49458BB}"/>
                <c:ext xmlns:c16="http://schemas.microsoft.com/office/drawing/2014/chart" uri="{C3380CC4-5D6E-409C-BE32-E72D297353CC}">
                  <c16:uniqueId val="{0000005B-9633-4536-8A1F-A613D5DC941E}"/>
                </c:ext>
              </c:extLst>
            </c:dLbl>
            <c:dLbl>
              <c:idx val="10"/>
              <c:delete val="1"/>
              <c:extLst>
                <c:ext xmlns:c15="http://schemas.microsoft.com/office/drawing/2012/chart" uri="{CE6537A1-D6FC-4f65-9D91-7224C49458BB}"/>
                <c:ext xmlns:c16="http://schemas.microsoft.com/office/drawing/2014/chart" uri="{C3380CC4-5D6E-409C-BE32-E72D297353CC}">
                  <c16:uniqueId val="{0000005C-9633-4536-8A1F-A613D5DC941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val>
            <c:numRef>
              <c:f>Calculations!$J$3:$J$14</c:f>
              <c:numCache>
                <c:formatCode>General</c:formatCode>
                <c:ptCount val="12"/>
                <c:pt idx="0">
                  <c:v>-3.586822456602218</c:v>
                </c:pt>
                <c:pt idx="1">
                  <c:v>-3.586822456602218</c:v>
                </c:pt>
                <c:pt idx="2">
                  <c:v>-3.586822456602218</c:v>
                </c:pt>
                <c:pt idx="3">
                  <c:v>-3.586822456602218</c:v>
                </c:pt>
                <c:pt idx="4">
                  <c:v>-3.586822456602218</c:v>
                </c:pt>
                <c:pt idx="5">
                  <c:v>-3.586822456602218</c:v>
                </c:pt>
                <c:pt idx="6">
                  <c:v>-3.586822456602218</c:v>
                </c:pt>
                <c:pt idx="7">
                  <c:v>-3.586822456602218</c:v>
                </c:pt>
                <c:pt idx="8">
                  <c:v>-3.586822456602218</c:v>
                </c:pt>
                <c:pt idx="9">
                  <c:v>-3.586822456602218</c:v>
                </c:pt>
                <c:pt idx="10">
                  <c:v>-3.586822456602218</c:v>
                </c:pt>
                <c:pt idx="11">
                  <c:v>-3.586822456602218</c:v>
                </c:pt>
              </c:numCache>
            </c:numRef>
          </c:val>
          <c:smooth val="0"/>
          <c:extLst>
            <c:ext xmlns:c16="http://schemas.microsoft.com/office/drawing/2014/chart" uri="{C3380CC4-5D6E-409C-BE32-E72D297353CC}">
              <c16:uniqueId val="{00000009-9633-4536-8A1F-A613D5DC941E}"/>
            </c:ext>
          </c:extLst>
        </c:ser>
        <c:ser>
          <c:idx val="2"/>
          <c:order val="7"/>
          <c:tx>
            <c:strRef>
              <c:f>Infections!$G$18</c:f>
              <c:strCache>
                <c:ptCount val="1"/>
                <c:pt idx="0">
                  <c:v>Rate</c:v>
                </c:pt>
              </c:strCache>
            </c:strRef>
          </c:tx>
          <c:spPr>
            <a:ln w="28575" cap="rnd">
              <a:solidFill>
                <a:srgbClr val="6862E4"/>
              </a:solidFill>
              <a:round/>
            </a:ln>
            <a:effectLst/>
          </c:spPr>
          <c:marker>
            <c:symbol val="square"/>
            <c:size val="7"/>
            <c:spPr>
              <a:solidFill>
                <a:srgbClr val="6862E4"/>
              </a:solidFill>
              <a:ln w="19050" cmpd="dbl">
                <a:solidFill>
                  <a:srgbClr val="00B0F0"/>
                </a:solidFill>
              </a:ln>
              <a:effectLst/>
            </c:spPr>
          </c:marker>
          <c:cat>
            <c:multiLvlStrRef>
              <c:f>Infections!$C$19:$D$30</c:f>
              <c:multiLvlStrCache>
                <c:ptCount val="12"/>
                <c:lvl>
                  <c:pt idx="0">
                    <c:v>October</c:v>
                  </c:pt>
                  <c:pt idx="1">
                    <c:v>November</c:v>
                  </c:pt>
                  <c:pt idx="2">
                    <c:v>December</c:v>
                  </c:pt>
                  <c:pt idx="3">
                    <c:v>January</c:v>
                  </c:pt>
                  <c:pt idx="4">
                    <c:v>February</c:v>
                  </c:pt>
                  <c:pt idx="5">
                    <c:v>March</c:v>
                  </c:pt>
                  <c:pt idx="6">
                    <c:v>April</c:v>
                  </c:pt>
                  <c:pt idx="7">
                    <c:v>May</c:v>
                  </c:pt>
                  <c:pt idx="8">
                    <c:v>June</c:v>
                  </c:pt>
                  <c:pt idx="9">
                    <c:v>July</c:v>
                  </c:pt>
                  <c:pt idx="10">
                    <c:v>August</c:v>
                  </c:pt>
                  <c:pt idx="11">
                    <c:v>September</c:v>
                  </c:pt>
                </c:lvl>
                <c:lvl>
                  <c:pt idx="0">
                    <c:v>2018</c:v>
                  </c:pt>
                  <c:pt idx="1">
                    <c:v>2018</c:v>
                  </c:pt>
                  <c:pt idx="2">
                    <c:v>2018</c:v>
                  </c:pt>
                  <c:pt idx="3">
                    <c:v>2019</c:v>
                  </c:pt>
                  <c:pt idx="4">
                    <c:v>2019</c:v>
                  </c:pt>
                  <c:pt idx="5">
                    <c:v>2019</c:v>
                  </c:pt>
                  <c:pt idx="6">
                    <c:v>2019</c:v>
                  </c:pt>
                  <c:pt idx="7">
                    <c:v>2019</c:v>
                  </c:pt>
                  <c:pt idx="8">
                    <c:v>2019</c:v>
                  </c:pt>
                  <c:pt idx="9">
                    <c:v>2019</c:v>
                  </c:pt>
                  <c:pt idx="10">
                    <c:v>2019</c:v>
                  </c:pt>
                  <c:pt idx="11">
                    <c:v>2019</c:v>
                  </c:pt>
                </c:lvl>
              </c:multiLvlStrCache>
            </c:multiLvlStrRef>
          </c:cat>
          <c:val>
            <c:numRef>
              <c:f>Infections!$G$19:$G$30</c:f>
              <c:numCache>
                <c:formatCode>0.00</c:formatCode>
                <c:ptCount val="12"/>
                <c:pt idx="0">
                  <c:v>1.0526315789473684</c:v>
                </c:pt>
                <c:pt idx="1">
                  <c:v>7.6470588235294121</c:v>
                </c:pt>
                <c:pt idx="2">
                  <c:v>0.55555555555555558</c:v>
                </c:pt>
                <c:pt idx="3">
                  <c:v>0.54347826086956519</c:v>
                </c:pt>
                <c:pt idx="4">
                  <c:v>0.61728395061728392</c:v>
                </c:pt>
                <c:pt idx="5">
                  <c:v>2.1164021164021163</c:v>
                </c:pt>
                <c:pt idx="6">
                  <c:v>2.2471910112359552</c:v>
                </c:pt>
                <c:pt idx="7">
                  <c:v>1.3636363636363635</c:v>
                </c:pt>
                <c:pt idx="8">
                  <c:v>1.5306122448979591</c:v>
                </c:pt>
                <c:pt idx="9">
                  <c:v>1.1904761904761905</c:v>
                </c:pt>
                <c:pt idx="10">
                  <c:v>1.8518518518518516</c:v>
                </c:pt>
                <c:pt idx="11">
                  <c:v>2.9850746268656714</c:v>
                </c:pt>
              </c:numCache>
            </c:numRef>
          </c:val>
          <c:smooth val="0"/>
          <c:extLst>
            <c:ext xmlns:c16="http://schemas.microsoft.com/office/drawing/2014/chart" uri="{C3380CC4-5D6E-409C-BE32-E72D297353CC}">
              <c16:uniqueId val="{00000002-1A76-4975-9287-E81748590CD3}"/>
            </c:ext>
          </c:extLst>
        </c:ser>
        <c:ser>
          <c:idx val="8"/>
          <c:order val="8"/>
          <c:tx>
            <c:strRef>
              <c:f>Calculations!$K$2</c:f>
              <c:strCache>
                <c:ptCount val="1"/>
                <c:pt idx="0">
                  <c:v>Upper Single Point Failure</c:v>
                </c:pt>
              </c:strCache>
            </c:strRef>
          </c:tx>
          <c:spPr>
            <a:ln w="28575" cap="rnd">
              <a:noFill/>
              <a:round/>
            </a:ln>
            <a:effectLst/>
          </c:spPr>
          <c:marker>
            <c:symbol val="square"/>
            <c:size val="7"/>
            <c:spPr>
              <a:solidFill>
                <a:srgbClr val="FF0000"/>
              </a:solidFill>
              <a:ln w="19050" cmpd="dbl">
                <a:solidFill>
                  <a:srgbClr val="00B0F0"/>
                </a:solidFill>
              </a:ln>
              <a:effectLst/>
            </c:spPr>
          </c:marker>
          <c:val>
            <c:numRef>
              <c:f>Calculations!$K$3:$K$14</c:f>
              <c:numCache>
                <c:formatCode>General</c:formatCode>
                <c:ptCount val="12"/>
                <c:pt idx="0">
                  <c:v>#N/A</c:v>
                </c:pt>
                <c:pt idx="1">
                  <c:v>7.6470588235294121</c:v>
                </c:pt>
                <c:pt idx="2">
                  <c:v>#N/A</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38-9633-4536-8A1F-A613D5DC941E}"/>
            </c:ext>
          </c:extLst>
        </c:ser>
        <c:ser>
          <c:idx val="10"/>
          <c:order val="9"/>
          <c:tx>
            <c:strRef>
              <c:f>Calculations!$L$2</c:f>
              <c:strCache>
                <c:ptCount val="1"/>
                <c:pt idx="0">
                  <c:v>Lower Single Point Failure</c:v>
                </c:pt>
              </c:strCache>
            </c:strRef>
          </c:tx>
          <c:spPr>
            <a:ln w="28575" cap="rnd">
              <a:noFill/>
              <a:round/>
            </a:ln>
            <a:effectLst/>
          </c:spPr>
          <c:marker>
            <c:symbol val="square"/>
            <c:size val="7"/>
            <c:spPr>
              <a:solidFill>
                <a:srgbClr val="FF0000"/>
              </a:solidFill>
              <a:ln w="19050">
                <a:solidFill>
                  <a:srgbClr val="00B0F0"/>
                </a:solidFill>
              </a:ln>
              <a:effectLst/>
            </c:spPr>
          </c:marker>
          <c:val>
            <c:numRef>
              <c:f>Calculations!$L$3:$L$14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3A-9633-4536-8A1F-A613D5DC941E}"/>
            </c:ext>
          </c:extLst>
        </c:ser>
        <c:ser>
          <c:idx val="11"/>
          <c:order val="10"/>
          <c:tx>
            <c:strRef>
              <c:f>Calculations!$M$2</c:f>
              <c:strCache>
                <c:ptCount val="1"/>
                <c:pt idx="0">
                  <c:v>Upper Double Point Failure</c:v>
                </c:pt>
              </c:strCache>
            </c:strRef>
          </c:tx>
          <c:spPr>
            <a:ln w="28575" cap="rnd">
              <a:noFill/>
              <a:round/>
            </a:ln>
            <a:effectLst/>
          </c:spPr>
          <c:marker>
            <c:symbol val="square"/>
            <c:size val="7"/>
            <c:spPr>
              <a:solidFill>
                <a:schemeClr val="accent4"/>
              </a:solidFill>
              <a:ln w="19050">
                <a:solidFill>
                  <a:srgbClr val="00B0F0"/>
                </a:solidFill>
              </a:ln>
              <a:effectLst/>
            </c:spPr>
          </c:marker>
          <c:val>
            <c:numRef>
              <c:f>Calculations!$M$3:$M$14</c:f>
              <c:numCache>
                <c:formatCode>General</c:formatCode>
                <c:ptCount val="12"/>
                <c:pt idx="1">
                  <c:v>#N/A</c:v>
                </c:pt>
                <c:pt idx="2">
                  <c:v>#N/A</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3B-9633-4536-8A1F-A613D5DC941E}"/>
            </c:ext>
          </c:extLst>
        </c:ser>
        <c:ser>
          <c:idx val="13"/>
          <c:order val="11"/>
          <c:tx>
            <c:strRef>
              <c:f>Calculations!$N$2</c:f>
              <c:strCache>
                <c:ptCount val="1"/>
                <c:pt idx="0">
                  <c:v>Lower Double Point Failure</c:v>
                </c:pt>
              </c:strCache>
            </c:strRef>
          </c:tx>
          <c:spPr>
            <a:ln w="28575" cap="rnd">
              <a:noFill/>
              <a:round/>
            </a:ln>
            <a:effectLst/>
          </c:spPr>
          <c:marker>
            <c:symbol val="square"/>
            <c:size val="7"/>
            <c:spPr>
              <a:solidFill>
                <a:srgbClr val="FFC000"/>
              </a:solidFill>
              <a:ln w="19050">
                <a:solidFill>
                  <a:srgbClr val="00B0F0"/>
                </a:solidFill>
              </a:ln>
              <a:effectLst/>
            </c:spPr>
          </c:marker>
          <c:dPt>
            <c:idx val="8"/>
            <c:marker>
              <c:symbol val="square"/>
              <c:size val="7"/>
              <c:spPr>
                <a:solidFill>
                  <a:srgbClr val="FFC000"/>
                </a:solidFill>
                <a:ln w="19050" cmpd="sng">
                  <a:solidFill>
                    <a:srgbClr val="00B0F0"/>
                  </a:solidFill>
                </a:ln>
                <a:effectLst/>
              </c:spPr>
            </c:marker>
            <c:bubble3D val="0"/>
            <c:extLst>
              <c:ext xmlns:c16="http://schemas.microsoft.com/office/drawing/2014/chart" uri="{C3380CC4-5D6E-409C-BE32-E72D297353CC}">
                <c16:uniqueId val="{00000042-9633-4536-8A1F-A613D5DC941E}"/>
              </c:ext>
            </c:extLst>
          </c:dPt>
          <c:val>
            <c:numRef>
              <c:f>Calculations!$N$3:$N$14</c:f>
              <c:numCache>
                <c:formatCode>General</c:formatCode>
                <c:ptCount val="12"/>
                <c:pt idx="1">
                  <c:v>#N/A</c:v>
                </c:pt>
                <c:pt idx="2">
                  <c:v>#N/A</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40-9633-4536-8A1F-A613D5DC941E}"/>
            </c:ext>
          </c:extLst>
        </c:ser>
        <c:ser>
          <c:idx val="12"/>
          <c:order val="12"/>
          <c:tx>
            <c:strRef>
              <c:f>Calculations!$O$2</c:f>
              <c:strCache>
                <c:ptCount val="1"/>
                <c:pt idx="0">
                  <c:v>Upper Four Point Failure</c:v>
                </c:pt>
              </c:strCache>
            </c:strRef>
          </c:tx>
          <c:spPr>
            <a:ln w="28575" cap="rnd">
              <a:noFill/>
              <a:round/>
            </a:ln>
            <a:effectLst/>
          </c:spPr>
          <c:marker>
            <c:symbol val="square"/>
            <c:size val="7"/>
            <c:spPr>
              <a:solidFill>
                <a:srgbClr val="E121E1"/>
              </a:solidFill>
              <a:ln w="19050">
                <a:solidFill>
                  <a:srgbClr val="00B0F0"/>
                </a:solidFill>
              </a:ln>
              <a:effectLst/>
            </c:spPr>
          </c:marker>
          <c:val>
            <c:numRef>
              <c:f>Calculations!$O$3:$O$14</c:f>
              <c:numCache>
                <c:formatCode>General</c:formatCode>
                <c:ptCount val="12"/>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3C-9633-4536-8A1F-A613D5DC941E}"/>
            </c:ext>
          </c:extLst>
        </c:ser>
        <c:ser>
          <c:idx val="14"/>
          <c:order val="13"/>
          <c:tx>
            <c:strRef>
              <c:f>Calculations!$P$2</c:f>
              <c:strCache>
                <c:ptCount val="1"/>
                <c:pt idx="0">
                  <c:v>Lower Four Point Failure</c:v>
                </c:pt>
              </c:strCache>
            </c:strRef>
          </c:tx>
          <c:spPr>
            <a:ln w="28575" cap="rnd">
              <a:noFill/>
              <a:round/>
            </a:ln>
            <a:effectLst/>
          </c:spPr>
          <c:marker>
            <c:symbol val="square"/>
            <c:size val="7"/>
            <c:spPr>
              <a:solidFill>
                <a:srgbClr val="E121E1"/>
              </a:solidFill>
              <a:ln w="19050">
                <a:solidFill>
                  <a:srgbClr val="00B0F0"/>
                </a:solidFill>
              </a:ln>
              <a:effectLst/>
            </c:spPr>
          </c:marker>
          <c:val>
            <c:numRef>
              <c:f>Calculations!$P$3:$P$14</c:f>
              <c:numCache>
                <c:formatCode>General</c:formatCode>
                <c:ptCount val="12"/>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43-9633-4536-8A1F-A613D5DC941E}"/>
            </c:ext>
          </c:extLst>
        </c:ser>
        <c:ser>
          <c:idx val="9"/>
          <c:order val="14"/>
          <c:tx>
            <c:strRef>
              <c:f>Calculations!$Q$2</c:f>
              <c:strCache>
                <c:ptCount val="1"/>
                <c:pt idx="0">
                  <c:v>Upper Eight Point Failure</c:v>
                </c:pt>
              </c:strCache>
            </c:strRef>
          </c:tx>
          <c:spPr>
            <a:ln w="28575" cap="rnd">
              <a:noFill/>
              <a:round/>
            </a:ln>
            <a:effectLst/>
          </c:spPr>
          <c:marker>
            <c:symbol val="square"/>
            <c:size val="7"/>
            <c:spPr>
              <a:solidFill>
                <a:srgbClr val="42EF25"/>
              </a:solidFill>
              <a:ln w="19050">
                <a:solidFill>
                  <a:srgbClr val="00B0F0"/>
                </a:solidFill>
              </a:ln>
              <a:effectLst/>
            </c:spPr>
          </c:marker>
          <c:val>
            <c:numRef>
              <c:f>Calculations!$Q$3:$Q$14</c:f>
              <c:numCache>
                <c:formatCode>General</c:formatCode>
                <c:ptCount val="12"/>
                <c:pt idx="7">
                  <c:v>#N/A</c:v>
                </c:pt>
                <c:pt idx="8">
                  <c:v>#N/A</c:v>
                </c:pt>
                <c:pt idx="9">
                  <c:v>#N/A</c:v>
                </c:pt>
                <c:pt idx="10">
                  <c:v>#N/A</c:v>
                </c:pt>
                <c:pt idx="11">
                  <c:v>#N/A</c:v>
                </c:pt>
              </c:numCache>
            </c:numRef>
          </c:val>
          <c:smooth val="0"/>
          <c:extLst>
            <c:ext xmlns:c16="http://schemas.microsoft.com/office/drawing/2014/chart" uri="{C3380CC4-5D6E-409C-BE32-E72D297353CC}">
              <c16:uniqueId val="{0000003D-9633-4536-8A1F-A613D5DC941E}"/>
            </c:ext>
          </c:extLst>
        </c:ser>
        <c:ser>
          <c:idx val="15"/>
          <c:order val="15"/>
          <c:tx>
            <c:strRef>
              <c:f>Calculations!$R$2</c:f>
              <c:strCache>
                <c:ptCount val="1"/>
                <c:pt idx="0">
                  <c:v>Lower Eight Point Failure</c:v>
                </c:pt>
              </c:strCache>
            </c:strRef>
          </c:tx>
          <c:spPr>
            <a:ln w="28575" cap="rnd">
              <a:noFill/>
              <a:round/>
            </a:ln>
            <a:effectLst/>
          </c:spPr>
          <c:marker>
            <c:symbol val="square"/>
            <c:size val="7"/>
            <c:spPr>
              <a:solidFill>
                <a:srgbClr val="42EF25"/>
              </a:solidFill>
              <a:ln w="19050">
                <a:solidFill>
                  <a:srgbClr val="00B0F0"/>
                </a:solidFill>
              </a:ln>
              <a:effectLst/>
            </c:spPr>
          </c:marker>
          <c:val>
            <c:numRef>
              <c:f>Calculations!$R$3:$R$14</c:f>
              <c:numCache>
                <c:formatCode>General</c:formatCode>
                <c:ptCount val="12"/>
                <c:pt idx="7">
                  <c:v>#N/A</c:v>
                </c:pt>
                <c:pt idx="8">
                  <c:v>#N/A</c:v>
                </c:pt>
                <c:pt idx="9">
                  <c:v>#N/A</c:v>
                </c:pt>
                <c:pt idx="10">
                  <c:v>#N/A</c:v>
                </c:pt>
                <c:pt idx="11">
                  <c:v>#N/A</c:v>
                </c:pt>
              </c:numCache>
            </c:numRef>
          </c:val>
          <c:smooth val="0"/>
          <c:extLst>
            <c:ext xmlns:c16="http://schemas.microsoft.com/office/drawing/2014/chart" uri="{C3380CC4-5D6E-409C-BE32-E72D297353CC}">
              <c16:uniqueId val="{00000046-9633-4536-8A1F-A613D5DC941E}"/>
            </c:ext>
          </c:extLst>
        </c:ser>
        <c:dLbls>
          <c:showLegendKey val="0"/>
          <c:showVal val="0"/>
          <c:showCatName val="0"/>
          <c:showSerName val="0"/>
          <c:showPercent val="0"/>
          <c:showBubbleSize val="0"/>
        </c:dLbls>
        <c:marker val="1"/>
        <c:smooth val="0"/>
        <c:axId val="328240544"/>
        <c:axId val="328234312"/>
      </c:lineChart>
      <c:catAx>
        <c:axId val="328240544"/>
        <c:scaling>
          <c:orientation val="minMax"/>
        </c:scaling>
        <c:delete val="0"/>
        <c:axPos val="b"/>
        <c:title>
          <c:tx>
            <c:rich>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b="1"/>
                  <a:t>Year and Month</a:t>
                </a:r>
              </a:p>
            </c:rich>
          </c:tx>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nextTo"/>
        <c:spPr>
          <a:noFill/>
          <a:ln w="12700"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28234312"/>
        <c:crosses val="autoZero"/>
        <c:auto val="1"/>
        <c:lblAlgn val="ctr"/>
        <c:lblOffset val="100"/>
        <c:noMultiLvlLbl val="0"/>
      </c:catAx>
      <c:valAx>
        <c:axId val="328234312"/>
        <c:scaling>
          <c:orientation val="minMax"/>
          <c:min val="0"/>
        </c:scaling>
        <c:delete val="0"/>
        <c:axPos val="l"/>
        <c:majorGridlines>
          <c:spPr>
            <a:ln w="12700" cap="flat" cmpd="sng" algn="ctr">
              <a:solidFill>
                <a:schemeClr val="tx1">
                  <a:lumMod val="50000"/>
                  <a:lumOff val="50000"/>
                </a:schemeClr>
              </a:solidFill>
              <a:round/>
            </a:ln>
            <a:effectLst/>
          </c:spPr>
        </c:majorGridlines>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b="1"/>
                  <a:t>CAUTI Rate (per 1,000 device-days)</a:t>
                </a:r>
              </a:p>
            </c:rich>
          </c:tx>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w="12700">
            <a:solidFill>
              <a:schemeClr val="tx1">
                <a:lumMod val="50000"/>
                <a:lumOff val="50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2824054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12700"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800" b="0" i="0" baseline="0">
                <a:effectLst/>
              </a:rPr>
              <a:t>Control Chart of Hand Hygiene, by Month.</a:t>
            </a:r>
            <a:endParaRPr lang="en-US">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tx>
            <c:strRef>
              <c:f>Calculations!$D$242</c:f>
              <c:strCache>
                <c:ptCount val="1"/>
                <c:pt idx="0">
                  <c:v>Average</c:v>
                </c:pt>
              </c:strCache>
            </c:strRef>
          </c:tx>
          <c:spPr>
            <a:ln w="19050" cap="rnd">
              <a:solidFill>
                <a:srgbClr val="00B050"/>
              </a:solidFill>
              <a:round/>
            </a:ln>
            <a:effectLst/>
          </c:spPr>
          <c:marker>
            <c:symbol val="circle"/>
            <c:size val="5"/>
            <c:spPr>
              <a:noFill/>
              <a:ln w="9525">
                <a:noFill/>
              </a:ln>
              <a:effectLst/>
            </c:spPr>
          </c:marker>
          <c:dLbls>
            <c:dLbl>
              <c:idx val="0"/>
              <c:delete val="1"/>
              <c:extLst>
                <c:ext xmlns:c15="http://schemas.microsoft.com/office/drawing/2012/chart" uri="{CE6537A1-D6FC-4f65-9D91-7224C49458BB}"/>
                <c:ext xmlns:c16="http://schemas.microsoft.com/office/drawing/2014/chart" uri="{C3380CC4-5D6E-409C-BE32-E72D297353CC}">
                  <c16:uniqueId val="{00000000-7F21-4185-9494-B8AC945DC291}"/>
                </c:ext>
              </c:extLst>
            </c:dLbl>
            <c:dLbl>
              <c:idx val="1"/>
              <c:delete val="1"/>
              <c:extLst>
                <c:ext xmlns:c15="http://schemas.microsoft.com/office/drawing/2012/chart" uri="{CE6537A1-D6FC-4f65-9D91-7224C49458BB}"/>
                <c:ext xmlns:c16="http://schemas.microsoft.com/office/drawing/2014/chart" uri="{C3380CC4-5D6E-409C-BE32-E72D297353CC}">
                  <c16:uniqueId val="{00000001-7F21-4185-9494-B8AC945DC291}"/>
                </c:ext>
              </c:extLst>
            </c:dLbl>
            <c:dLbl>
              <c:idx val="2"/>
              <c:delete val="1"/>
              <c:extLst>
                <c:ext xmlns:c15="http://schemas.microsoft.com/office/drawing/2012/chart" uri="{CE6537A1-D6FC-4f65-9D91-7224C49458BB}"/>
                <c:ext xmlns:c16="http://schemas.microsoft.com/office/drawing/2014/chart" uri="{C3380CC4-5D6E-409C-BE32-E72D297353CC}">
                  <c16:uniqueId val="{00000002-7F21-4185-9494-B8AC945DC291}"/>
                </c:ext>
              </c:extLst>
            </c:dLbl>
            <c:dLbl>
              <c:idx val="3"/>
              <c:delete val="1"/>
              <c:extLst>
                <c:ext xmlns:c15="http://schemas.microsoft.com/office/drawing/2012/chart" uri="{CE6537A1-D6FC-4f65-9D91-7224C49458BB}"/>
                <c:ext xmlns:c16="http://schemas.microsoft.com/office/drawing/2014/chart" uri="{C3380CC4-5D6E-409C-BE32-E72D297353CC}">
                  <c16:uniqueId val="{00000003-7F21-4185-9494-B8AC945DC291}"/>
                </c:ext>
              </c:extLst>
            </c:dLbl>
            <c:dLbl>
              <c:idx val="4"/>
              <c:delete val="1"/>
              <c:extLst>
                <c:ext xmlns:c15="http://schemas.microsoft.com/office/drawing/2012/chart" uri="{CE6537A1-D6FC-4f65-9D91-7224C49458BB}"/>
                <c:ext xmlns:c16="http://schemas.microsoft.com/office/drawing/2014/chart" uri="{C3380CC4-5D6E-409C-BE32-E72D297353CC}">
                  <c16:uniqueId val="{00000004-7F21-4185-9494-B8AC945DC291}"/>
                </c:ext>
              </c:extLst>
            </c:dLbl>
            <c:dLbl>
              <c:idx val="5"/>
              <c:delete val="1"/>
              <c:extLst>
                <c:ext xmlns:c15="http://schemas.microsoft.com/office/drawing/2012/chart" uri="{CE6537A1-D6FC-4f65-9D91-7224C49458BB}"/>
                <c:ext xmlns:c16="http://schemas.microsoft.com/office/drawing/2014/chart" uri="{C3380CC4-5D6E-409C-BE32-E72D297353CC}">
                  <c16:uniqueId val="{00000005-7F21-4185-9494-B8AC945DC291}"/>
                </c:ext>
              </c:extLst>
            </c:dLbl>
            <c:dLbl>
              <c:idx val="6"/>
              <c:delete val="1"/>
              <c:extLst>
                <c:ext xmlns:c15="http://schemas.microsoft.com/office/drawing/2012/chart" uri="{CE6537A1-D6FC-4f65-9D91-7224C49458BB}"/>
                <c:ext xmlns:c16="http://schemas.microsoft.com/office/drawing/2014/chart" uri="{C3380CC4-5D6E-409C-BE32-E72D297353CC}">
                  <c16:uniqueId val="{00000006-7F21-4185-9494-B8AC945DC291}"/>
                </c:ext>
              </c:extLst>
            </c:dLbl>
            <c:dLbl>
              <c:idx val="7"/>
              <c:delete val="1"/>
              <c:extLst>
                <c:ext xmlns:c15="http://schemas.microsoft.com/office/drawing/2012/chart" uri="{CE6537A1-D6FC-4f65-9D91-7224C49458BB}"/>
                <c:ext xmlns:c16="http://schemas.microsoft.com/office/drawing/2014/chart" uri="{C3380CC4-5D6E-409C-BE32-E72D297353CC}">
                  <c16:uniqueId val="{00000007-7F21-4185-9494-B8AC945DC291}"/>
                </c:ext>
              </c:extLst>
            </c:dLbl>
            <c:dLbl>
              <c:idx val="8"/>
              <c:delete val="1"/>
              <c:extLst>
                <c:ext xmlns:c15="http://schemas.microsoft.com/office/drawing/2012/chart" uri="{CE6537A1-D6FC-4f65-9D91-7224C49458BB}"/>
                <c:ext xmlns:c16="http://schemas.microsoft.com/office/drawing/2014/chart" uri="{C3380CC4-5D6E-409C-BE32-E72D297353CC}">
                  <c16:uniqueId val="{00000008-7F21-4185-9494-B8AC945DC291}"/>
                </c:ext>
              </c:extLst>
            </c:dLbl>
            <c:dLbl>
              <c:idx val="9"/>
              <c:delete val="1"/>
              <c:extLst>
                <c:ext xmlns:c15="http://schemas.microsoft.com/office/drawing/2012/chart" uri="{CE6537A1-D6FC-4f65-9D91-7224C49458BB}"/>
                <c:ext xmlns:c16="http://schemas.microsoft.com/office/drawing/2014/chart" uri="{C3380CC4-5D6E-409C-BE32-E72D297353CC}">
                  <c16:uniqueId val="{00000009-7F21-4185-9494-B8AC945DC291}"/>
                </c:ext>
              </c:extLst>
            </c:dLbl>
            <c:dLbl>
              <c:idx val="10"/>
              <c:delete val="1"/>
              <c:extLst>
                <c:ext xmlns:c15="http://schemas.microsoft.com/office/drawing/2012/chart" uri="{CE6537A1-D6FC-4f65-9D91-7224C49458BB}"/>
                <c:ext xmlns:c16="http://schemas.microsoft.com/office/drawing/2014/chart" uri="{C3380CC4-5D6E-409C-BE32-E72D297353CC}">
                  <c16:uniqueId val="{0000000A-7F21-4185-9494-B8AC945DC291}"/>
                </c:ext>
              </c:extLst>
            </c:dLbl>
            <c:dLbl>
              <c:idx val="11"/>
              <c:tx>
                <c:rich>
                  <a:bodyPr/>
                  <a:lstStyle/>
                  <a:p>
                    <a:fld id="{DC235BC4-F16C-40A2-8AA6-FBDD19072E79}" type="CELLREF">
                      <a:rPr lang="en-US"/>
                      <a:pPr/>
                      <a:t>[CELLREF]</a:t>
                    </a:fld>
                    <a:endParaRPr lang="en-US"/>
                  </a:p>
                </c:rich>
              </c:tx>
              <c:dLblPos val="r"/>
              <c:showLegendKey val="0"/>
              <c:showVal val="0"/>
              <c:showCatName val="0"/>
              <c:showSerName val="1"/>
              <c:showPercent val="0"/>
              <c:showBubbleSize val="0"/>
              <c:extLst>
                <c:ext xmlns:c15="http://schemas.microsoft.com/office/drawing/2012/chart" uri="{CE6537A1-D6FC-4f65-9D91-7224C49458BB}">
                  <c15:dlblFieldTable>
                    <c15:dlblFTEntry>
                      <c15:txfldGUID>{DC235BC4-F16C-40A2-8AA6-FBDD19072E79}</c15:txfldGUID>
                      <c15:f>DropDown!$A$14</c15:f>
                      <c15:dlblFieldTableCache>
                        <c:ptCount val="1"/>
                        <c:pt idx="0">
                          <c:v>Avg.</c:v>
                        </c:pt>
                      </c15:dlblFieldTableCache>
                    </c15:dlblFTEntry>
                  </c15:dlblFieldTable>
                  <c15:showDataLabelsRange val="0"/>
                </c:ext>
                <c:ext xmlns:c16="http://schemas.microsoft.com/office/drawing/2014/chart" uri="{C3380CC4-5D6E-409C-BE32-E72D297353CC}">
                  <c16:uniqueId val="{0000000B-7F21-4185-9494-B8AC945DC29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val>
            <c:numRef>
              <c:f>Calculations!$D$243:$D$254</c:f>
              <c:numCache>
                <c:formatCode>0.00</c:formatCode>
                <c:ptCount val="12"/>
                <c:pt idx="0">
                  <c:v>0.91083333333333327</c:v>
                </c:pt>
                <c:pt idx="1">
                  <c:v>0.91083333333333327</c:v>
                </c:pt>
                <c:pt idx="2">
                  <c:v>0.91083333333333327</c:v>
                </c:pt>
                <c:pt idx="3">
                  <c:v>0.91083333333333327</c:v>
                </c:pt>
                <c:pt idx="4">
                  <c:v>0.91083333333333327</c:v>
                </c:pt>
                <c:pt idx="5">
                  <c:v>0.91083333333333327</c:v>
                </c:pt>
                <c:pt idx="6">
                  <c:v>0.91083333333333327</c:v>
                </c:pt>
                <c:pt idx="7">
                  <c:v>0.91083333333333327</c:v>
                </c:pt>
                <c:pt idx="8">
                  <c:v>0.91083333333333327</c:v>
                </c:pt>
                <c:pt idx="9">
                  <c:v>0.91083333333333327</c:v>
                </c:pt>
                <c:pt idx="10">
                  <c:v>0.91083333333333327</c:v>
                </c:pt>
                <c:pt idx="11">
                  <c:v>0.91083333333333327</c:v>
                </c:pt>
              </c:numCache>
            </c:numRef>
          </c:val>
          <c:smooth val="0"/>
          <c:extLst>
            <c:ext xmlns:c16="http://schemas.microsoft.com/office/drawing/2014/chart" uri="{C3380CC4-5D6E-409C-BE32-E72D297353CC}">
              <c16:uniqueId val="{0000000C-7F21-4185-9494-B8AC945DC291}"/>
            </c:ext>
          </c:extLst>
        </c:ser>
        <c:ser>
          <c:idx val="0"/>
          <c:order val="1"/>
          <c:tx>
            <c:strRef>
              <c:f>Calculations!$E$242</c:f>
              <c:strCache>
                <c:ptCount val="1"/>
                <c:pt idx="0">
                  <c:v>+ 1 σ</c:v>
                </c:pt>
              </c:strCache>
            </c:strRef>
          </c:tx>
          <c:spPr>
            <a:ln w="19050" cap="rnd">
              <a:solidFill>
                <a:srgbClr val="FF0000"/>
              </a:solidFill>
              <a:prstDash val="sysDot"/>
              <a:round/>
            </a:ln>
            <a:effectLst/>
          </c:spPr>
          <c:marker>
            <c:symbol val="circle"/>
            <c:size val="5"/>
            <c:spPr>
              <a:noFill/>
              <a:ln w="9525">
                <a:noFill/>
              </a:ln>
              <a:effectLst/>
            </c:spPr>
          </c:marker>
          <c:dLbls>
            <c:dLbl>
              <c:idx val="0"/>
              <c:delete val="1"/>
              <c:extLst>
                <c:ext xmlns:c15="http://schemas.microsoft.com/office/drawing/2012/chart" uri="{CE6537A1-D6FC-4f65-9D91-7224C49458BB}"/>
                <c:ext xmlns:c16="http://schemas.microsoft.com/office/drawing/2014/chart" uri="{C3380CC4-5D6E-409C-BE32-E72D297353CC}">
                  <c16:uniqueId val="{0000000D-7F21-4185-9494-B8AC945DC291}"/>
                </c:ext>
              </c:extLst>
            </c:dLbl>
            <c:dLbl>
              <c:idx val="1"/>
              <c:delete val="1"/>
              <c:extLst>
                <c:ext xmlns:c15="http://schemas.microsoft.com/office/drawing/2012/chart" uri="{CE6537A1-D6FC-4f65-9D91-7224C49458BB}"/>
                <c:ext xmlns:c16="http://schemas.microsoft.com/office/drawing/2014/chart" uri="{C3380CC4-5D6E-409C-BE32-E72D297353CC}">
                  <c16:uniqueId val="{0000000E-7F21-4185-9494-B8AC945DC291}"/>
                </c:ext>
              </c:extLst>
            </c:dLbl>
            <c:dLbl>
              <c:idx val="2"/>
              <c:delete val="1"/>
              <c:extLst>
                <c:ext xmlns:c15="http://schemas.microsoft.com/office/drawing/2012/chart" uri="{CE6537A1-D6FC-4f65-9D91-7224C49458BB}"/>
                <c:ext xmlns:c16="http://schemas.microsoft.com/office/drawing/2014/chart" uri="{C3380CC4-5D6E-409C-BE32-E72D297353CC}">
                  <c16:uniqueId val="{0000000F-7F21-4185-9494-B8AC945DC291}"/>
                </c:ext>
              </c:extLst>
            </c:dLbl>
            <c:dLbl>
              <c:idx val="3"/>
              <c:delete val="1"/>
              <c:extLst>
                <c:ext xmlns:c15="http://schemas.microsoft.com/office/drawing/2012/chart" uri="{CE6537A1-D6FC-4f65-9D91-7224C49458BB}"/>
                <c:ext xmlns:c16="http://schemas.microsoft.com/office/drawing/2014/chart" uri="{C3380CC4-5D6E-409C-BE32-E72D297353CC}">
                  <c16:uniqueId val="{00000010-7F21-4185-9494-B8AC945DC291}"/>
                </c:ext>
              </c:extLst>
            </c:dLbl>
            <c:dLbl>
              <c:idx val="4"/>
              <c:delete val="1"/>
              <c:extLst>
                <c:ext xmlns:c15="http://schemas.microsoft.com/office/drawing/2012/chart" uri="{CE6537A1-D6FC-4f65-9D91-7224C49458BB}"/>
                <c:ext xmlns:c16="http://schemas.microsoft.com/office/drawing/2014/chart" uri="{C3380CC4-5D6E-409C-BE32-E72D297353CC}">
                  <c16:uniqueId val="{00000011-7F21-4185-9494-B8AC945DC291}"/>
                </c:ext>
              </c:extLst>
            </c:dLbl>
            <c:dLbl>
              <c:idx val="5"/>
              <c:delete val="1"/>
              <c:extLst>
                <c:ext xmlns:c15="http://schemas.microsoft.com/office/drawing/2012/chart" uri="{CE6537A1-D6FC-4f65-9D91-7224C49458BB}"/>
                <c:ext xmlns:c16="http://schemas.microsoft.com/office/drawing/2014/chart" uri="{C3380CC4-5D6E-409C-BE32-E72D297353CC}">
                  <c16:uniqueId val="{00000012-7F21-4185-9494-B8AC945DC291}"/>
                </c:ext>
              </c:extLst>
            </c:dLbl>
            <c:dLbl>
              <c:idx val="6"/>
              <c:delete val="1"/>
              <c:extLst>
                <c:ext xmlns:c15="http://schemas.microsoft.com/office/drawing/2012/chart" uri="{CE6537A1-D6FC-4f65-9D91-7224C49458BB}"/>
                <c:ext xmlns:c16="http://schemas.microsoft.com/office/drawing/2014/chart" uri="{C3380CC4-5D6E-409C-BE32-E72D297353CC}">
                  <c16:uniqueId val="{00000013-7F21-4185-9494-B8AC945DC291}"/>
                </c:ext>
              </c:extLst>
            </c:dLbl>
            <c:dLbl>
              <c:idx val="7"/>
              <c:delete val="1"/>
              <c:extLst>
                <c:ext xmlns:c15="http://schemas.microsoft.com/office/drawing/2012/chart" uri="{CE6537A1-D6FC-4f65-9D91-7224C49458BB}"/>
                <c:ext xmlns:c16="http://schemas.microsoft.com/office/drawing/2014/chart" uri="{C3380CC4-5D6E-409C-BE32-E72D297353CC}">
                  <c16:uniqueId val="{00000014-7F21-4185-9494-B8AC945DC291}"/>
                </c:ext>
              </c:extLst>
            </c:dLbl>
            <c:dLbl>
              <c:idx val="8"/>
              <c:delete val="1"/>
              <c:extLst>
                <c:ext xmlns:c15="http://schemas.microsoft.com/office/drawing/2012/chart" uri="{CE6537A1-D6FC-4f65-9D91-7224C49458BB}"/>
                <c:ext xmlns:c16="http://schemas.microsoft.com/office/drawing/2014/chart" uri="{C3380CC4-5D6E-409C-BE32-E72D297353CC}">
                  <c16:uniqueId val="{00000015-7F21-4185-9494-B8AC945DC291}"/>
                </c:ext>
              </c:extLst>
            </c:dLbl>
            <c:dLbl>
              <c:idx val="9"/>
              <c:delete val="1"/>
              <c:extLst>
                <c:ext xmlns:c15="http://schemas.microsoft.com/office/drawing/2012/chart" uri="{CE6537A1-D6FC-4f65-9D91-7224C49458BB}"/>
                <c:ext xmlns:c16="http://schemas.microsoft.com/office/drawing/2014/chart" uri="{C3380CC4-5D6E-409C-BE32-E72D297353CC}">
                  <c16:uniqueId val="{00000016-7F21-4185-9494-B8AC945DC291}"/>
                </c:ext>
              </c:extLst>
            </c:dLbl>
            <c:dLbl>
              <c:idx val="10"/>
              <c:delete val="1"/>
              <c:extLst>
                <c:ext xmlns:c15="http://schemas.microsoft.com/office/drawing/2012/chart" uri="{CE6537A1-D6FC-4f65-9D91-7224C49458BB}"/>
                <c:ext xmlns:c16="http://schemas.microsoft.com/office/drawing/2014/chart" uri="{C3380CC4-5D6E-409C-BE32-E72D297353CC}">
                  <c16:uniqueId val="{00000017-7F21-4185-9494-B8AC945DC29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val>
            <c:numRef>
              <c:f>Calculations!$E$243:$E$254</c:f>
              <c:numCache>
                <c:formatCode>0.00</c:formatCode>
                <c:ptCount val="12"/>
                <c:pt idx="0">
                  <c:v>0.96710853344979797</c:v>
                </c:pt>
                <c:pt idx="1">
                  <c:v>0.96710853344979797</c:v>
                </c:pt>
                <c:pt idx="2">
                  <c:v>0.96710853344979797</c:v>
                </c:pt>
                <c:pt idx="3">
                  <c:v>0.96710853344979797</c:v>
                </c:pt>
                <c:pt idx="4">
                  <c:v>0.96710853344979797</c:v>
                </c:pt>
                <c:pt idx="5">
                  <c:v>0.96710853344979797</c:v>
                </c:pt>
                <c:pt idx="6">
                  <c:v>0.96710853344979797</c:v>
                </c:pt>
                <c:pt idx="7">
                  <c:v>0.96710853344979797</c:v>
                </c:pt>
                <c:pt idx="8">
                  <c:v>0.96710853344979797</c:v>
                </c:pt>
                <c:pt idx="9">
                  <c:v>0.96710853344979797</c:v>
                </c:pt>
                <c:pt idx="10">
                  <c:v>0.96710853344979797</c:v>
                </c:pt>
                <c:pt idx="11">
                  <c:v>0.96710853344979797</c:v>
                </c:pt>
              </c:numCache>
            </c:numRef>
          </c:val>
          <c:smooth val="0"/>
          <c:extLst>
            <c:ext xmlns:c16="http://schemas.microsoft.com/office/drawing/2014/chart" uri="{C3380CC4-5D6E-409C-BE32-E72D297353CC}">
              <c16:uniqueId val="{00000018-7F21-4185-9494-B8AC945DC291}"/>
            </c:ext>
          </c:extLst>
        </c:ser>
        <c:ser>
          <c:idx val="3"/>
          <c:order val="2"/>
          <c:tx>
            <c:strRef>
              <c:f>Calculations!$F$242</c:f>
              <c:strCache>
                <c:ptCount val="1"/>
                <c:pt idx="0">
                  <c:v>- 1 σ</c:v>
                </c:pt>
              </c:strCache>
            </c:strRef>
          </c:tx>
          <c:spPr>
            <a:ln w="19050" cap="rnd">
              <a:solidFill>
                <a:srgbClr val="FF0000"/>
              </a:solidFill>
              <a:prstDash val="sysDot"/>
              <a:round/>
            </a:ln>
            <a:effectLst/>
          </c:spPr>
          <c:marker>
            <c:symbol val="circle"/>
            <c:size val="5"/>
            <c:spPr>
              <a:noFill/>
              <a:ln w="9525">
                <a:noFill/>
              </a:ln>
              <a:effectLst/>
            </c:spPr>
          </c:marker>
          <c:dLbls>
            <c:dLbl>
              <c:idx val="0"/>
              <c:delete val="1"/>
              <c:extLst>
                <c:ext xmlns:c15="http://schemas.microsoft.com/office/drawing/2012/chart" uri="{CE6537A1-D6FC-4f65-9D91-7224C49458BB}"/>
                <c:ext xmlns:c16="http://schemas.microsoft.com/office/drawing/2014/chart" uri="{C3380CC4-5D6E-409C-BE32-E72D297353CC}">
                  <c16:uniqueId val="{00000019-7F21-4185-9494-B8AC945DC291}"/>
                </c:ext>
              </c:extLst>
            </c:dLbl>
            <c:dLbl>
              <c:idx val="1"/>
              <c:delete val="1"/>
              <c:extLst>
                <c:ext xmlns:c15="http://schemas.microsoft.com/office/drawing/2012/chart" uri="{CE6537A1-D6FC-4f65-9D91-7224C49458BB}"/>
                <c:ext xmlns:c16="http://schemas.microsoft.com/office/drawing/2014/chart" uri="{C3380CC4-5D6E-409C-BE32-E72D297353CC}">
                  <c16:uniqueId val="{0000001A-7F21-4185-9494-B8AC945DC291}"/>
                </c:ext>
              </c:extLst>
            </c:dLbl>
            <c:dLbl>
              <c:idx val="2"/>
              <c:delete val="1"/>
              <c:extLst>
                <c:ext xmlns:c15="http://schemas.microsoft.com/office/drawing/2012/chart" uri="{CE6537A1-D6FC-4f65-9D91-7224C49458BB}"/>
                <c:ext xmlns:c16="http://schemas.microsoft.com/office/drawing/2014/chart" uri="{C3380CC4-5D6E-409C-BE32-E72D297353CC}">
                  <c16:uniqueId val="{0000001B-7F21-4185-9494-B8AC945DC291}"/>
                </c:ext>
              </c:extLst>
            </c:dLbl>
            <c:dLbl>
              <c:idx val="3"/>
              <c:delete val="1"/>
              <c:extLst>
                <c:ext xmlns:c15="http://schemas.microsoft.com/office/drawing/2012/chart" uri="{CE6537A1-D6FC-4f65-9D91-7224C49458BB}"/>
                <c:ext xmlns:c16="http://schemas.microsoft.com/office/drawing/2014/chart" uri="{C3380CC4-5D6E-409C-BE32-E72D297353CC}">
                  <c16:uniqueId val="{0000001C-7F21-4185-9494-B8AC945DC291}"/>
                </c:ext>
              </c:extLst>
            </c:dLbl>
            <c:dLbl>
              <c:idx val="4"/>
              <c:delete val="1"/>
              <c:extLst>
                <c:ext xmlns:c15="http://schemas.microsoft.com/office/drawing/2012/chart" uri="{CE6537A1-D6FC-4f65-9D91-7224C49458BB}"/>
                <c:ext xmlns:c16="http://schemas.microsoft.com/office/drawing/2014/chart" uri="{C3380CC4-5D6E-409C-BE32-E72D297353CC}">
                  <c16:uniqueId val="{0000001D-7F21-4185-9494-B8AC945DC291}"/>
                </c:ext>
              </c:extLst>
            </c:dLbl>
            <c:dLbl>
              <c:idx val="5"/>
              <c:delete val="1"/>
              <c:extLst>
                <c:ext xmlns:c15="http://schemas.microsoft.com/office/drawing/2012/chart" uri="{CE6537A1-D6FC-4f65-9D91-7224C49458BB}"/>
                <c:ext xmlns:c16="http://schemas.microsoft.com/office/drawing/2014/chart" uri="{C3380CC4-5D6E-409C-BE32-E72D297353CC}">
                  <c16:uniqueId val="{0000001E-7F21-4185-9494-B8AC945DC291}"/>
                </c:ext>
              </c:extLst>
            </c:dLbl>
            <c:dLbl>
              <c:idx val="6"/>
              <c:delete val="1"/>
              <c:extLst>
                <c:ext xmlns:c15="http://schemas.microsoft.com/office/drawing/2012/chart" uri="{CE6537A1-D6FC-4f65-9D91-7224C49458BB}"/>
                <c:ext xmlns:c16="http://schemas.microsoft.com/office/drawing/2014/chart" uri="{C3380CC4-5D6E-409C-BE32-E72D297353CC}">
                  <c16:uniqueId val="{0000001F-7F21-4185-9494-B8AC945DC291}"/>
                </c:ext>
              </c:extLst>
            </c:dLbl>
            <c:dLbl>
              <c:idx val="7"/>
              <c:delete val="1"/>
              <c:extLst>
                <c:ext xmlns:c15="http://schemas.microsoft.com/office/drawing/2012/chart" uri="{CE6537A1-D6FC-4f65-9D91-7224C49458BB}"/>
                <c:ext xmlns:c16="http://schemas.microsoft.com/office/drawing/2014/chart" uri="{C3380CC4-5D6E-409C-BE32-E72D297353CC}">
                  <c16:uniqueId val="{00000020-7F21-4185-9494-B8AC945DC291}"/>
                </c:ext>
              </c:extLst>
            </c:dLbl>
            <c:dLbl>
              <c:idx val="8"/>
              <c:delete val="1"/>
              <c:extLst>
                <c:ext xmlns:c15="http://schemas.microsoft.com/office/drawing/2012/chart" uri="{CE6537A1-D6FC-4f65-9D91-7224C49458BB}"/>
                <c:ext xmlns:c16="http://schemas.microsoft.com/office/drawing/2014/chart" uri="{C3380CC4-5D6E-409C-BE32-E72D297353CC}">
                  <c16:uniqueId val="{00000021-7F21-4185-9494-B8AC945DC291}"/>
                </c:ext>
              </c:extLst>
            </c:dLbl>
            <c:dLbl>
              <c:idx val="9"/>
              <c:delete val="1"/>
              <c:extLst>
                <c:ext xmlns:c15="http://schemas.microsoft.com/office/drawing/2012/chart" uri="{CE6537A1-D6FC-4f65-9D91-7224C49458BB}"/>
                <c:ext xmlns:c16="http://schemas.microsoft.com/office/drawing/2014/chart" uri="{C3380CC4-5D6E-409C-BE32-E72D297353CC}">
                  <c16:uniqueId val="{00000022-7F21-4185-9494-B8AC945DC291}"/>
                </c:ext>
              </c:extLst>
            </c:dLbl>
            <c:dLbl>
              <c:idx val="10"/>
              <c:delete val="1"/>
              <c:extLst>
                <c:ext xmlns:c15="http://schemas.microsoft.com/office/drawing/2012/chart" uri="{CE6537A1-D6FC-4f65-9D91-7224C49458BB}"/>
                <c:ext xmlns:c16="http://schemas.microsoft.com/office/drawing/2014/chart" uri="{C3380CC4-5D6E-409C-BE32-E72D297353CC}">
                  <c16:uniqueId val="{00000023-7F21-4185-9494-B8AC945DC29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val>
            <c:numRef>
              <c:f>Calculations!$F$243:$F$254</c:f>
              <c:numCache>
                <c:formatCode>0.00</c:formatCode>
                <c:ptCount val="12"/>
                <c:pt idx="0">
                  <c:v>0.85455813321686858</c:v>
                </c:pt>
                <c:pt idx="1">
                  <c:v>0.85455813321686858</c:v>
                </c:pt>
                <c:pt idx="2">
                  <c:v>0.85455813321686858</c:v>
                </c:pt>
                <c:pt idx="3">
                  <c:v>0.85455813321686858</c:v>
                </c:pt>
                <c:pt idx="4">
                  <c:v>0.85455813321686858</c:v>
                </c:pt>
                <c:pt idx="5">
                  <c:v>0.85455813321686858</c:v>
                </c:pt>
                <c:pt idx="6">
                  <c:v>0.85455813321686858</c:v>
                </c:pt>
                <c:pt idx="7">
                  <c:v>0.85455813321686858</c:v>
                </c:pt>
                <c:pt idx="8">
                  <c:v>0.85455813321686858</c:v>
                </c:pt>
                <c:pt idx="9">
                  <c:v>0.85455813321686858</c:v>
                </c:pt>
                <c:pt idx="10">
                  <c:v>0.85455813321686858</c:v>
                </c:pt>
                <c:pt idx="11">
                  <c:v>0.85455813321686858</c:v>
                </c:pt>
              </c:numCache>
            </c:numRef>
          </c:val>
          <c:smooth val="0"/>
          <c:extLst>
            <c:ext xmlns:c16="http://schemas.microsoft.com/office/drawing/2014/chart" uri="{C3380CC4-5D6E-409C-BE32-E72D297353CC}">
              <c16:uniqueId val="{00000024-7F21-4185-9494-B8AC945DC291}"/>
            </c:ext>
          </c:extLst>
        </c:ser>
        <c:ser>
          <c:idx val="4"/>
          <c:order val="3"/>
          <c:tx>
            <c:strRef>
              <c:f>Calculations!$G$242</c:f>
              <c:strCache>
                <c:ptCount val="1"/>
                <c:pt idx="0">
                  <c:v>+ 2 σ</c:v>
                </c:pt>
              </c:strCache>
            </c:strRef>
          </c:tx>
          <c:spPr>
            <a:ln w="19050" cap="rnd">
              <a:solidFill>
                <a:srgbClr val="FF0000"/>
              </a:solidFill>
              <a:prstDash val="dash"/>
              <a:round/>
            </a:ln>
            <a:effectLst/>
          </c:spPr>
          <c:marker>
            <c:symbol val="circle"/>
            <c:size val="5"/>
            <c:spPr>
              <a:noFill/>
              <a:ln w="9525">
                <a:noFill/>
              </a:ln>
              <a:effectLst/>
            </c:spPr>
          </c:marker>
          <c:dLbls>
            <c:dLbl>
              <c:idx val="0"/>
              <c:delete val="1"/>
              <c:extLst>
                <c:ext xmlns:c15="http://schemas.microsoft.com/office/drawing/2012/chart" uri="{CE6537A1-D6FC-4f65-9D91-7224C49458BB}"/>
                <c:ext xmlns:c16="http://schemas.microsoft.com/office/drawing/2014/chart" uri="{C3380CC4-5D6E-409C-BE32-E72D297353CC}">
                  <c16:uniqueId val="{00000025-7F21-4185-9494-B8AC945DC291}"/>
                </c:ext>
              </c:extLst>
            </c:dLbl>
            <c:dLbl>
              <c:idx val="1"/>
              <c:delete val="1"/>
              <c:extLst>
                <c:ext xmlns:c15="http://schemas.microsoft.com/office/drawing/2012/chart" uri="{CE6537A1-D6FC-4f65-9D91-7224C49458BB}"/>
                <c:ext xmlns:c16="http://schemas.microsoft.com/office/drawing/2014/chart" uri="{C3380CC4-5D6E-409C-BE32-E72D297353CC}">
                  <c16:uniqueId val="{00000026-7F21-4185-9494-B8AC945DC291}"/>
                </c:ext>
              </c:extLst>
            </c:dLbl>
            <c:dLbl>
              <c:idx val="2"/>
              <c:delete val="1"/>
              <c:extLst>
                <c:ext xmlns:c15="http://schemas.microsoft.com/office/drawing/2012/chart" uri="{CE6537A1-D6FC-4f65-9D91-7224C49458BB}"/>
                <c:ext xmlns:c16="http://schemas.microsoft.com/office/drawing/2014/chart" uri="{C3380CC4-5D6E-409C-BE32-E72D297353CC}">
                  <c16:uniqueId val="{00000027-7F21-4185-9494-B8AC945DC291}"/>
                </c:ext>
              </c:extLst>
            </c:dLbl>
            <c:dLbl>
              <c:idx val="3"/>
              <c:delete val="1"/>
              <c:extLst>
                <c:ext xmlns:c15="http://schemas.microsoft.com/office/drawing/2012/chart" uri="{CE6537A1-D6FC-4f65-9D91-7224C49458BB}"/>
                <c:ext xmlns:c16="http://schemas.microsoft.com/office/drawing/2014/chart" uri="{C3380CC4-5D6E-409C-BE32-E72D297353CC}">
                  <c16:uniqueId val="{00000028-7F21-4185-9494-B8AC945DC291}"/>
                </c:ext>
              </c:extLst>
            </c:dLbl>
            <c:dLbl>
              <c:idx val="4"/>
              <c:delete val="1"/>
              <c:extLst>
                <c:ext xmlns:c15="http://schemas.microsoft.com/office/drawing/2012/chart" uri="{CE6537A1-D6FC-4f65-9D91-7224C49458BB}"/>
                <c:ext xmlns:c16="http://schemas.microsoft.com/office/drawing/2014/chart" uri="{C3380CC4-5D6E-409C-BE32-E72D297353CC}">
                  <c16:uniqueId val="{00000029-7F21-4185-9494-B8AC945DC291}"/>
                </c:ext>
              </c:extLst>
            </c:dLbl>
            <c:dLbl>
              <c:idx val="5"/>
              <c:delete val="1"/>
              <c:extLst>
                <c:ext xmlns:c15="http://schemas.microsoft.com/office/drawing/2012/chart" uri="{CE6537A1-D6FC-4f65-9D91-7224C49458BB}"/>
                <c:ext xmlns:c16="http://schemas.microsoft.com/office/drawing/2014/chart" uri="{C3380CC4-5D6E-409C-BE32-E72D297353CC}">
                  <c16:uniqueId val="{0000002A-7F21-4185-9494-B8AC945DC291}"/>
                </c:ext>
              </c:extLst>
            </c:dLbl>
            <c:dLbl>
              <c:idx val="6"/>
              <c:delete val="1"/>
              <c:extLst>
                <c:ext xmlns:c15="http://schemas.microsoft.com/office/drawing/2012/chart" uri="{CE6537A1-D6FC-4f65-9D91-7224C49458BB}"/>
                <c:ext xmlns:c16="http://schemas.microsoft.com/office/drawing/2014/chart" uri="{C3380CC4-5D6E-409C-BE32-E72D297353CC}">
                  <c16:uniqueId val="{0000002B-7F21-4185-9494-B8AC945DC291}"/>
                </c:ext>
              </c:extLst>
            </c:dLbl>
            <c:dLbl>
              <c:idx val="7"/>
              <c:delete val="1"/>
              <c:extLst>
                <c:ext xmlns:c15="http://schemas.microsoft.com/office/drawing/2012/chart" uri="{CE6537A1-D6FC-4f65-9D91-7224C49458BB}"/>
                <c:ext xmlns:c16="http://schemas.microsoft.com/office/drawing/2014/chart" uri="{C3380CC4-5D6E-409C-BE32-E72D297353CC}">
                  <c16:uniqueId val="{0000002C-7F21-4185-9494-B8AC945DC291}"/>
                </c:ext>
              </c:extLst>
            </c:dLbl>
            <c:dLbl>
              <c:idx val="8"/>
              <c:delete val="1"/>
              <c:extLst>
                <c:ext xmlns:c15="http://schemas.microsoft.com/office/drawing/2012/chart" uri="{CE6537A1-D6FC-4f65-9D91-7224C49458BB}"/>
                <c:ext xmlns:c16="http://schemas.microsoft.com/office/drawing/2014/chart" uri="{C3380CC4-5D6E-409C-BE32-E72D297353CC}">
                  <c16:uniqueId val="{0000002D-7F21-4185-9494-B8AC945DC291}"/>
                </c:ext>
              </c:extLst>
            </c:dLbl>
            <c:dLbl>
              <c:idx val="9"/>
              <c:delete val="1"/>
              <c:extLst>
                <c:ext xmlns:c15="http://schemas.microsoft.com/office/drawing/2012/chart" uri="{CE6537A1-D6FC-4f65-9D91-7224C49458BB}"/>
                <c:ext xmlns:c16="http://schemas.microsoft.com/office/drawing/2014/chart" uri="{C3380CC4-5D6E-409C-BE32-E72D297353CC}">
                  <c16:uniqueId val="{0000002E-7F21-4185-9494-B8AC945DC291}"/>
                </c:ext>
              </c:extLst>
            </c:dLbl>
            <c:dLbl>
              <c:idx val="10"/>
              <c:delete val="1"/>
              <c:extLst>
                <c:ext xmlns:c15="http://schemas.microsoft.com/office/drawing/2012/chart" uri="{CE6537A1-D6FC-4f65-9D91-7224C49458BB}"/>
                <c:ext xmlns:c16="http://schemas.microsoft.com/office/drawing/2014/chart" uri="{C3380CC4-5D6E-409C-BE32-E72D297353CC}">
                  <c16:uniqueId val="{0000002F-7F21-4185-9494-B8AC945DC29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val>
            <c:numRef>
              <c:f>Calculations!$G$243:$G$254</c:f>
              <c:numCache>
                <c:formatCode>General</c:formatCode>
                <c:ptCount val="12"/>
                <c:pt idx="0">
                  <c:v>1.0233837335662628</c:v>
                </c:pt>
                <c:pt idx="1">
                  <c:v>1.0233837335662628</c:v>
                </c:pt>
                <c:pt idx="2">
                  <c:v>1.0233837335662628</c:v>
                </c:pt>
                <c:pt idx="3">
                  <c:v>1.0233837335662628</c:v>
                </c:pt>
                <c:pt idx="4">
                  <c:v>1.0233837335662628</c:v>
                </c:pt>
                <c:pt idx="5">
                  <c:v>1.0233837335662628</c:v>
                </c:pt>
                <c:pt idx="6">
                  <c:v>1.0233837335662628</c:v>
                </c:pt>
                <c:pt idx="7">
                  <c:v>1.0233837335662628</c:v>
                </c:pt>
                <c:pt idx="8">
                  <c:v>1.0233837335662628</c:v>
                </c:pt>
                <c:pt idx="9">
                  <c:v>1.0233837335662628</c:v>
                </c:pt>
                <c:pt idx="10">
                  <c:v>1.0233837335662628</c:v>
                </c:pt>
                <c:pt idx="11">
                  <c:v>1.0233837335662628</c:v>
                </c:pt>
              </c:numCache>
            </c:numRef>
          </c:val>
          <c:smooth val="0"/>
          <c:extLst>
            <c:ext xmlns:c16="http://schemas.microsoft.com/office/drawing/2014/chart" uri="{C3380CC4-5D6E-409C-BE32-E72D297353CC}">
              <c16:uniqueId val="{00000030-7F21-4185-9494-B8AC945DC291}"/>
            </c:ext>
          </c:extLst>
        </c:ser>
        <c:ser>
          <c:idx val="5"/>
          <c:order val="4"/>
          <c:tx>
            <c:strRef>
              <c:f>Calculations!$H$242</c:f>
              <c:strCache>
                <c:ptCount val="1"/>
                <c:pt idx="0">
                  <c:v>- 2 σ</c:v>
                </c:pt>
              </c:strCache>
            </c:strRef>
          </c:tx>
          <c:spPr>
            <a:ln w="19050" cap="rnd">
              <a:solidFill>
                <a:srgbClr val="FF0000"/>
              </a:solidFill>
              <a:prstDash val="dash"/>
              <a:round/>
            </a:ln>
            <a:effectLst/>
          </c:spPr>
          <c:marker>
            <c:symbol val="circle"/>
            <c:size val="5"/>
            <c:spPr>
              <a:noFill/>
              <a:ln w="9525">
                <a:noFill/>
              </a:ln>
              <a:effectLst/>
            </c:spPr>
          </c:marker>
          <c:dLbls>
            <c:dLbl>
              <c:idx val="0"/>
              <c:delete val="1"/>
              <c:extLst>
                <c:ext xmlns:c15="http://schemas.microsoft.com/office/drawing/2012/chart" uri="{CE6537A1-D6FC-4f65-9D91-7224C49458BB}"/>
                <c:ext xmlns:c16="http://schemas.microsoft.com/office/drawing/2014/chart" uri="{C3380CC4-5D6E-409C-BE32-E72D297353CC}">
                  <c16:uniqueId val="{00000031-7F21-4185-9494-B8AC945DC291}"/>
                </c:ext>
              </c:extLst>
            </c:dLbl>
            <c:dLbl>
              <c:idx val="1"/>
              <c:delete val="1"/>
              <c:extLst>
                <c:ext xmlns:c15="http://schemas.microsoft.com/office/drawing/2012/chart" uri="{CE6537A1-D6FC-4f65-9D91-7224C49458BB}"/>
                <c:ext xmlns:c16="http://schemas.microsoft.com/office/drawing/2014/chart" uri="{C3380CC4-5D6E-409C-BE32-E72D297353CC}">
                  <c16:uniqueId val="{00000032-7F21-4185-9494-B8AC945DC291}"/>
                </c:ext>
              </c:extLst>
            </c:dLbl>
            <c:dLbl>
              <c:idx val="2"/>
              <c:delete val="1"/>
              <c:extLst>
                <c:ext xmlns:c15="http://schemas.microsoft.com/office/drawing/2012/chart" uri="{CE6537A1-D6FC-4f65-9D91-7224C49458BB}"/>
                <c:ext xmlns:c16="http://schemas.microsoft.com/office/drawing/2014/chart" uri="{C3380CC4-5D6E-409C-BE32-E72D297353CC}">
                  <c16:uniqueId val="{00000033-7F21-4185-9494-B8AC945DC291}"/>
                </c:ext>
              </c:extLst>
            </c:dLbl>
            <c:dLbl>
              <c:idx val="3"/>
              <c:delete val="1"/>
              <c:extLst>
                <c:ext xmlns:c15="http://schemas.microsoft.com/office/drawing/2012/chart" uri="{CE6537A1-D6FC-4f65-9D91-7224C49458BB}"/>
                <c:ext xmlns:c16="http://schemas.microsoft.com/office/drawing/2014/chart" uri="{C3380CC4-5D6E-409C-BE32-E72D297353CC}">
                  <c16:uniqueId val="{00000034-7F21-4185-9494-B8AC945DC291}"/>
                </c:ext>
              </c:extLst>
            </c:dLbl>
            <c:dLbl>
              <c:idx val="4"/>
              <c:delete val="1"/>
              <c:extLst>
                <c:ext xmlns:c15="http://schemas.microsoft.com/office/drawing/2012/chart" uri="{CE6537A1-D6FC-4f65-9D91-7224C49458BB}"/>
                <c:ext xmlns:c16="http://schemas.microsoft.com/office/drawing/2014/chart" uri="{C3380CC4-5D6E-409C-BE32-E72D297353CC}">
                  <c16:uniqueId val="{00000035-7F21-4185-9494-B8AC945DC291}"/>
                </c:ext>
              </c:extLst>
            </c:dLbl>
            <c:dLbl>
              <c:idx val="5"/>
              <c:delete val="1"/>
              <c:extLst>
                <c:ext xmlns:c15="http://schemas.microsoft.com/office/drawing/2012/chart" uri="{CE6537A1-D6FC-4f65-9D91-7224C49458BB}"/>
                <c:ext xmlns:c16="http://schemas.microsoft.com/office/drawing/2014/chart" uri="{C3380CC4-5D6E-409C-BE32-E72D297353CC}">
                  <c16:uniqueId val="{00000036-7F21-4185-9494-B8AC945DC291}"/>
                </c:ext>
              </c:extLst>
            </c:dLbl>
            <c:dLbl>
              <c:idx val="6"/>
              <c:delete val="1"/>
              <c:extLst>
                <c:ext xmlns:c15="http://schemas.microsoft.com/office/drawing/2012/chart" uri="{CE6537A1-D6FC-4f65-9D91-7224C49458BB}"/>
                <c:ext xmlns:c16="http://schemas.microsoft.com/office/drawing/2014/chart" uri="{C3380CC4-5D6E-409C-BE32-E72D297353CC}">
                  <c16:uniqueId val="{00000037-7F21-4185-9494-B8AC945DC291}"/>
                </c:ext>
              </c:extLst>
            </c:dLbl>
            <c:dLbl>
              <c:idx val="7"/>
              <c:delete val="1"/>
              <c:extLst>
                <c:ext xmlns:c15="http://schemas.microsoft.com/office/drawing/2012/chart" uri="{CE6537A1-D6FC-4f65-9D91-7224C49458BB}"/>
                <c:ext xmlns:c16="http://schemas.microsoft.com/office/drawing/2014/chart" uri="{C3380CC4-5D6E-409C-BE32-E72D297353CC}">
                  <c16:uniqueId val="{00000038-7F21-4185-9494-B8AC945DC291}"/>
                </c:ext>
              </c:extLst>
            </c:dLbl>
            <c:dLbl>
              <c:idx val="8"/>
              <c:delete val="1"/>
              <c:extLst>
                <c:ext xmlns:c15="http://schemas.microsoft.com/office/drawing/2012/chart" uri="{CE6537A1-D6FC-4f65-9D91-7224C49458BB}"/>
                <c:ext xmlns:c16="http://schemas.microsoft.com/office/drawing/2014/chart" uri="{C3380CC4-5D6E-409C-BE32-E72D297353CC}">
                  <c16:uniqueId val="{00000039-7F21-4185-9494-B8AC945DC291}"/>
                </c:ext>
              </c:extLst>
            </c:dLbl>
            <c:dLbl>
              <c:idx val="9"/>
              <c:delete val="1"/>
              <c:extLst>
                <c:ext xmlns:c15="http://schemas.microsoft.com/office/drawing/2012/chart" uri="{CE6537A1-D6FC-4f65-9D91-7224C49458BB}"/>
                <c:ext xmlns:c16="http://schemas.microsoft.com/office/drawing/2014/chart" uri="{C3380CC4-5D6E-409C-BE32-E72D297353CC}">
                  <c16:uniqueId val="{0000003A-7F21-4185-9494-B8AC945DC291}"/>
                </c:ext>
              </c:extLst>
            </c:dLbl>
            <c:dLbl>
              <c:idx val="10"/>
              <c:delete val="1"/>
              <c:extLst>
                <c:ext xmlns:c15="http://schemas.microsoft.com/office/drawing/2012/chart" uri="{CE6537A1-D6FC-4f65-9D91-7224C49458BB}"/>
                <c:ext xmlns:c16="http://schemas.microsoft.com/office/drawing/2014/chart" uri="{C3380CC4-5D6E-409C-BE32-E72D297353CC}">
                  <c16:uniqueId val="{0000003B-7F21-4185-9494-B8AC945DC29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val>
            <c:numRef>
              <c:f>Calculations!$H$243:$H$254</c:f>
              <c:numCache>
                <c:formatCode>General</c:formatCode>
                <c:ptCount val="12"/>
                <c:pt idx="0">
                  <c:v>0.79828293310040388</c:v>
                </c:pt>
                <c:pt idx="1">
                  <c:v>0.79828293310040388</c:v>
                </c:pt>
                <c:pt idx="2">
                  <c:v>0.79828293310040388</c:v>
                </c:pt>
                <c:pt idx="3">
                  <c:v>0.79828293310040388</c:v>
                </c:pt>
                <c:pt idx="4">
                  <c:v>0.79828293310040388</c:v>
                </c:pt>
                <c:pt idx="5">
                  <c:v>0.79828293310040388</c:v>
                </c:pt>
                <c:pt idx="6">
                  <c:v>0.79828293310040388</c:v>
                </c:pt>
                <c:pt idx="7">
                  <c:v>0.79828293310040388</c:v>
                </c:pt>
                <c:pt idx="8">
                  <c:v>0.79828293310040388</c:v>
                </c:pt>
                <c:pt idx="9">
                  <c:v>0.79828293310040388</c:v>
                </c:pt>
                <c:pt idx="10">
                  <c:v>0.79828293310040388</c:v>
                </c:pt>
                <c:pt idx="11">
                  <c:v>0.79828293310040388</c:v>
                </c:pt>
              </c:numCache>
            </c:numRef>
          </c:val>
          <c:smooth val="0"/>
          <c:extLst>
            <c:ext xmlns:c16="http://schemas.microsoft.com/office/drawing/2014/chart" uri="{C3380CC4-5D6E-409C-BE32-E72D297353CC}">
              <c16:uniqueId val="{0000003C-7F21-4185-9494-B8AC945DC291}"/>
            </c:ext>
          </c:extLst>
        </c:ser>
        <c:ser>
          <c:idx val="6"/>
          <c:order val="5"/>
          <c:tx>
            <c:strRef>
              <c:f>Calculations!$I$242</c:f>
              <c:strCache>
                <c:ptCount val="1"/>
                <c:pt idx="0">
                  <c:v>+ 3 σ</c:v>
                </c:pt>
              </c:strCache>
            </c:strRef>
          </c:tx>
          <c:spPr>
            <a:ln w="19050" cap="rnd">
              <a:solidFill>
                <a:srgbClr val="FF0000"/>
              </a:solidFill>
              <a:round/>
            </a:ln>
            <a:effectLst/>
          </c:spPr>
          <c:marker>
            <c:symbol val="circle"/>
            <c:size val="5"/>
            <c:spPr>
              <a:noFill/>
              <a:ln w="9525">
                <a:noFill/>
              </a:ln>
              <a:effectLst/>
            </c:spPr>
          </c:marker>
          <c:dLbls>
            <c:dLbl>
              <c:idx val="0"/>
              <c:delete val="1"/>
              <c:extLst>
                <c:ext xmlns:c15="http://schemas.microsoft.com/office/drawing/2012/chart" uri="{CE6537A1-D6FC-4f65-9D91-7224C49458BB}"/>
                <c:ext xmlns:c16="http://schemas.microsoft.com/office/drawing/2014/chart" uri="{C3380CC4-5D6E-409C-BE32-E72D297353CC}">
                  <c16:uniqueId val="{0000003D-7F21-4185-9494-B8AC945DC291}"/>
                </c:ext>
              </c:extLst>
            </c:dLbl>
            <c:dLbl>
              <c:idx val="1"/>
              <c:delete val="1"/>
              <c:extLst>
                <c:ext xmlns:c15="http://schemas.microsoft.com/office/drawing/2012/chart" uri="{CE6537A1-D6FC-4f65-9D91-7224C49458BB}"/>
                <c:ext xmlns:c16="http://schemas.microsoft.com/office/drawing/2014/chart" uri="{C3380CC4-5D6E-409C-BE32-E72D297353CC}">
                  <c16:uniqueId val="{0000003E-7F21-4185-9494-B8AC945DC291}"/>
                </c:ext>
              </c:extLst>
            </c:dLbl>
            <c:dLbl>
              <c:idx val="2"/>
              <c:delete val="1"/>
              <c:extLst>
                <c:ext xmlns:c15="http://schemas.microsoft.com/office/drawing/2012/chart" uri="{CE6537A1-D6FC-4f65-9D91-7224C49458BB}"/>
                <c:ext xmlns:c16="http://schemas.microsoft.com/office/drawing/2014/chart" uri="{C3380CC4-5D6E-409C-BE32-E72D297353CC}">
                  <c16:uniqueId val="{0000003F-7F21-4185-9494-B8AC945DC291}"/>
                </c:ext>
              </c:extLst>
            </c:dLbl>
            <c:dLbl>
              <c:idx val="3"/>
              <c:delete val="1"/>
              <c:extLst>
                <c:ext xmlns:c15="http://schemas.microsoft.com/office/drawing/2012/chart" uri="{CE6537A1-D6FC-4f65-9D91-7224C49458BB}"/>
                <c:ext xmlns:c16="http://schemas.microsoft.com/office/drawing/2014/chart" uri="{C3380CC4-5D6E-409C-BE32-E72D297353CC}">
                  <c16:uniqueId val="{00000040-7F21-4185-9494-B8AC945DC291}"/>
                </c:ext>
              </c:extLst>
            </c:dLbl>
            <c:dLbl>
              <c:idx val="4"/>
              <c:delete val="1"/>
              <c:extLst>
                <c:ext xmlns:c15="http://schemas.microsoft.com/office/drawing/2012/chart" uri="{CE6537A1-D6FC-4f65-9D91-7224C49458BB}"/>
                <c:ext xmlns:c16="http://schemas.microsoft.com/office/drawing/2014/chart" uri="{C3380CC4-5D6E-409C-BE32-E72D297353CC}">
                  <c16:uniqueId val="{00000041-7F21-4185-9494-B8AC945DC291}"/>
                </c:ext>
              </c:extLst>
            </c:dLbl>
            <c:dLbl>
              <c:idx val="5"/>
              <c:delete val="1"/>
              <c:extLst>
                <c:ext xmlns:c15="http://schemas.microsoft.com/office/drawing/2012/chart" uri="{CE6537A1-D6FC-4f65-9D91-7224C49458BB}"/>
                <c:ext xmlns:c16="http://schemas.microsoft.com/office/drawing/2014/chart" uri="{C3380CC4-5D6E-409C-BE32-E72D297353CC}">
                  <c16:uniqueId val="{00000042-7F21-4185-9494-B8AC945DC291}"/>
                </c:ext>
              </c:extLst>
            </c:dLbl>
            <c:dLbl>
              <c:idx val="6"/>
              <c:delete val="1"/>
              <c:extLst>
                <c:ext xmlns:c15="http://schemas.microsoft.com/office/drawing/2012/chart" uri="{CE6537A1-D6FC-4f65-9D91-7224C49458BB}"/>
                <c:ext xmlns:c16="http://schemas.microsoft.com/office/drawing/2014/chart" uri="{C3380CC4-5D6E-409C-BE32-E72D297353CC}">
                  <c16:uniqueId val="{00000043-7F21-4185-9494-B8AC945DC291}"/>
                </c:ext>
              </c:extLst>
            </c:dLbl>
            <c:dLbl>
              <c:idx val="7"/>
              <c:delete val="1"/>
              <c:extLst>
                <c:ext xmlns:c15="http://schemas.microsoft.com/office/drawing/2012/chart" uri="{CE6537A1-D6FC-4f65-9D91-7224C49458BB}"/>
                <c:ext xmlns:c16="http://schemas.microsoft.com/office/drawing/2014/chart" uri="{C3380CC4-5D6E-409C-BE32-E72D297353CC}">
                  <c16:uniqueId val="{00000044-7F21-4185-9494-B8AC945DC291}"/>
                </c:ext>
              </c:extLst>
            </c:dLbl>
            <c:dLbl>
              <c:idx val="8"/>
              <c:delete val="1"/>
              <c:extLst>
                <c:ext xmlns:c15="http://schemas.microsoft.com/office/drawing/2012/chart" uri="{CE6537A1-D6FC-4f65-9D91-7224C49458BB}"/>
                <c:ext xmlns:c16="http://schemas.microsoft.com/office/drawing/2014/chart" uri="{C3380CC4-5D6E-409C-BE32-E72D297353CC}">
                  <c16:uniqueId val="{00000045-7F21-4185-9494-B8AC945DC291}"/>
                </c:ext>
              </c:extLst>
            </c:dLbl>
            <c:dLbl>
              <c:idx val="9"/>
              <c:delete val="1"/>
              <c:extLst>
                <c:ext xmlns:c15="http://schemas.microsoft.com/office/drawing/2012/chart" uri="{CE6537A1-D6FC-4f65-9D91-7224C49458BB}"/>
                <c:ext xmlns:c16="http://schemas.microsoft.com/office/drawing/2014/chart" uri="{C3380CC4-5D6E-409C-BE32-E72D297353CC}">
                  <c16:uniqueId val="{00000046-7F21-4185-9494-B8AC945DC291}"/>
                </c:ext>
              </c:extLst>
            </c:dLbl>
            <c:dLbl>
              <c:idx val="10"/>
              <c:delete val="1"/>
              <c:extLst>
                <c:ext xmlns:c15="http://schemas.microsoft.com/office/drawing/2012/chart" uri="{CE6537A1-D6FC-4f65-9D91-7224C49458BB}"/>
                <c:ext xmlns:c16="http://schemas.microsoft.com/office/drawing/2014/chart" uri="{C3380CC4-5D6E-409C-BE32-E72D297353CC}">
                  <c16:uniqueId val="{00000047-7F21-4185-9494-B8AC945DC29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val>
            <c:numRef>
              <c:f>Calculations!$I$243:$I$254</c:f>
              <c:numCache>
                <c:formatCode>0.00</c:formatCode>
                <c:ptCount val="12"/>
                <c:pt idx="0">
                  <c:v>1.0796589336827274</c:v>
                </c:pt>
                <c:pt idx="1">
                  <c:v>1.0796589336827274</c:v>
                </c:pt>
                <c:pt idx="2">
                  <c:v>1.0796589336827274</c:v>
                </c:pt>
                <c:pt idx="3">
                  <c:v>1.0796589336827274</c:v>
                </c:pt>
                <c:pt idx="4">
                  <c:v>1.0796589336827274</c:v>
                </c:pt>
                <c:pt idx="5">
                  <c:v>1.0796589336827274</c:v>
                </c:pt>
                <c:pt idx="6">
                  <c:v>1.0796589336827274</c:v>
                </c:pt>
                <c:pt idx="7">
                  <c:v>1.0796589336827274</c:v>
                </c:pt>
                <c:pt idx="8">
                  <c:v>1.0796589336827274</c:v>
                </c:pt>
                <c:pt idx="9">
                  <c:v>1.0796589336827274</c:v>
                </c:pt>
                <c:pt idx="10">
                  <c:v>1.0796589336827274</c:v>
                </c:pt>
                <c:pt idx="11">
                  <c:v>1.0796589336827274</c:v>
                </c:pt>
              </c:numCache>
            </c:numRef>
          </c:val>
          <c:smooth val="0"/>
          <c:extLst>
            <c:ext xmlns:c16="http://schemas.microsoft.com/office/drawing/2014/chart" uri="{C3380CC4-5D6E-409C-BE32-E72D297353CC}">
              <c16:uniqueId val="{00000048-7F21-4185-9494-B8AC945DC291}"/>
            </c:ext>
          </c:extLst>
        </c:ser>
        <c:ser>
          <c:idx val="7"/>
          <c:order val="6"/>
          <c:tx>
            <c:strRef>
              <c:f>Calculations!$J$242</c:f>
              <c:strCache>
                <c:ptCount val="1"/>
                <c:pt idx="0">
                  <c:v>- 3 σ</c:v>
                </c:pt>
              </c:strCache>
            </c:strRef>
          </c:tx>
          <c:spPr>
            <a:ln w="19050" cap="rnd">
              <a:solidFill>
                <a:srgbClr val="FF0000"/>
              </a:solidFill>
              <a:round/>
            </a:ln>
            <a:effectLst/>
          </c:spPr>
          <c:marker>
            <c:symbol val="circle"/>
            <c:size val="5"/>
            <c:spPr>
              <a:noFill/>
              <a:ln w="9525">
                <a:noFill/>
              </a:ln>
              <a:effectLst/>
            </c:spPr>
          </c:marker>
          <c:dLbls>
            <c:dLbl>
              <c:idx val="0"/>
              <c:delete val="1"/>
              <c:extLst>
                <c:ext xmlns:c15="http://schemas.microsoft.com/office/drawing/2012/chart" uri="{CE6537A1-D6FC-4f65-9D91-7224C49458BB}"/>
                <c:ext xmlns:c16="http://schemas.microsoft.com/office/drawing/2014/chart" uri="{C3380CC4-5D6E-409C-BE32-E72D297353CC}">
                  <c16:uniqueId val="{00000049-7F21-4185-9494-B8AC945DC291}"/>
                </c:ext>
              </c:extLst>
            </c:dLbl>
            <c:dLbl>
              <c:idx val="1"/>
              <c:delete val="1"/>
              <c:extLst>
                <c:ext xmlns:c15="http://schemas.microsoft.com/office/drawing/2012/chart" uri="{CE6537A1-D6FC-4f65-9D91-7224C49458BB}"/>
                <c:ext xmlns:c16="http://schemas.microsoft.com/office/drawing/2014/chart" uri="{C3380CC4-5D6E-409C-BE32-E72D297353CC}">
                  <c16:uniqueId val="{0000004A-7F21-4185-9494-B8AC945DC291}"/>
                </c:ext>
              </c:extLst>
            </c:dLbl>
            <c:dLbl>
              <c:idx val="2"/>
              <c:delete val="1"/>
              <c:extLst>
                <c:ext xmlns:c15="http://schemas.microsoft.com/office/drawing/2012/chart" uri="{CE6537A1-D6FC-4f65-9D91-7224C49458BB}"/>
                <c:ext xmlns:c16="http://schemas.microsoft.com/office/drawing/2014/chart" uri="{C3380CC4-5D6E-409C-BE32-E72D297353CC}">
                  <c16:uniqueId val="{0000004B-7F21-4185-9494-B8AC945DC291}"/>
                </c:ext>
              </c:extLst>
            </c:dLbl>
            <c:dLbl>
              <c:idx val="3"/>
              <c:delete val="1"/>
              <c:extLst>
                <c:ext xmlns:c15="http://schemas.microsoft.com/office/drawing/2012/chart" uri="{CE6537A1-D6FC-4f65-9D91-7224C49458BB}"/>
                <c:ext xmlns:c16="http://schemas.microsoft.com/office/drawing/2014/chart" uri="{C3380CC4-5D6E-409C-BE32-E72D297353CC}">
                  <c16:uniqueId val="{0000004C-7F21-4185-9494-B8AC945DC291}"/>
                </c:ext>
              </c:extLst>
            </c:dLbl>
            <c:dLbl>
              <c:idx val="4"/>
              <c:delete val="1"/>
              <c:extLst>
                <c:ext xmlns:c15="http://schemas.microsoft.com/office/drawing/2012/chart" uri="{CE6537A1-D6FC-4f65-9D91-7224C49458BB}"/>
                <c:ext xmlns:c16="http://schemas.microsoft.com/office/drawing/2014/chart" uri="{C3380CC4-5D6E-409C-BE32-E72D297353CC}">
                  <c16:uniqueId val="{0000004D-7F21-4185-9494-B8AC945DC291}"/>
                </c:ext>
              </c:extLst>
            </c:dLbl>
            <c:dLbl>
              <c:idx val="5"/>
              <c:delete val="1"/>
              <c:extLst>
                <c:ext xmlns:c15="http://schemas.microsoft.com/office/drawing/2012/chart" uri="{CE6537A1-D6FC-4f65-9D91-7224C49458BB}"/>
                <c:ext xmlns:c16="http://schemas.microsoft.com/office/drawing/2014/chart" uri="{C3380CC4-5D6E-409C-BE32-E72D297353CC}">
                  <c16:uniqueId val="{0000004E-7F21-4185-9494-B8AC945DC291}"/>
                </c:ext>
              </c:extLst>
            </c:dLbl>
            <c:dLbl>
              <c:idx val="6"/>
              <c:delete val="1"/>
              <c:extLst>
                <c:ext xmlns:c15="http://schemas.microsoft.com/office/drawing/2012/chart" uri="{CE6537A1-D6FC-4f65-9D91-7224C49458BB}"/>
                <c:ext xmlns:c16="http://schemas.microsoft.com/office/drawing/2014/chart" uri="{C3380CC4-5D6E-409C-BE32-E72D297353CC}">
                  <c16:uniqueId val="{0000004F-7F21-4185-9494-B8AC945DC291}"/>
                </c:ext>
              </c:extLst>
            </c:dLbl>
            <c:dLbl>
              <c:idx val="7"/>
              <c:delete val="1"/>
              <c:extLst>
                <c:ext xmlns:c15="http://schemas.microsoft.com/office/drawing/2012/chart" uri="{CE6537A1-D6FC-4f65-9D91-7224C49458BB}"/>
                <c:ext xmlns:c16="http://schemas.microsoft.com/office/drawing/2014/chart" uri="{C3380CC4-5D6E-409C-BE32-E72D297353CC}">
                  <c16:uniqueId val="{00000050-7F21-4185-9494-B8AC945DC291}"/>
                </c:ext>
              </c:extLst>
            </c:dLbl>
            <c:dLbl>
              <c:idx val="8"/>
              <c:delete val="1"/>
              <c:extLst>
                <c:ext xmlns:c15="http://schemas.microsoft.com/office/drawing/2012/chart" uri="{CE6537A1-D6FC-4f65-9D91-7224C49458BB}"/>
                <c:ext xmlns:c16="http://schemas.microsoft.com/office/drawing/2014/chart" uri="{C3380CC4-5D6E-409C-BE32-E72D297353CC}">
                  <c16:uniqueId val="{00000051-7F21-4185-9494-B8AC945DC291}"/>
                </c:ext>
              </c:extLst>
            </c:dLbl>
            <c:dLbl>
              <c:idx val="9"/>
              <c:delete val="1"/>
              <c:extLst>
                <c:ext xmlns:c15="http://schemas.microsoft.com/office/drawing/2012/chart" uri="{CE6537A1-D6FC-4f65-9D91-7224C49458BB}"/>
                <c:ext xmlns:c16="http://schemas.microsoft.com/office/drawing/2014/chart" uri="{C3380CC4-5D6E-409C-BE32-E72D297353CC}">
                  <c16:uniqueId val="{00000052-7F21-4185-9494-B8AC945DC291}"/>
                </c:ext>
              </c:extLst>
            </c:dLbl>
            <c:dLbl>
              <c:idx val="10"/>
              <c:delete val="1"/>
              <c:extLst>
                <c:ext xmlns:c15="http://schemas.microsoft.com/office/drawing/2012/chart" uri="{CE6537A1-D6FC-4f65-9D91-7224C49458BB}"/>
                <c:ext xmlns:c16="http://schemas.microsoft.com/office/drawing/2014/chart" uri="{C3380CC4-5D6E-409C-BE32-E72D297353CC}">
                  <c16:uniqueId val="{00000053-7F21-4185-9494-B8AC945DC29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val>
            <c:numRef>
              <c:f>Calculations!$J$243:$J$254</c:f>
              <c:numCache>
                <c:formatCode>General</c:formatCode>
                <c:ptCount val="12"/>
                <c:pt idx="0">
                  <c:v>0.74200773298393918</c:v>
                </c:pt>
                <c:pt idx="1">
                  <c:v>0.74200773298393918</c:v>
                </c:pt>
                <c:pt idx="2">
                  <c:v>0.74200773298393918</c:v>
                </c:pt>
                <c:pt idx="3">
                  <c:v>0.74200773298393918</c:v>
                </c:pt>
                <c:pt idx="4">
                  <c:v>0.74200773298393918</c:v>
                </c:pt>
                <c:pt idx="5">
                  <c:v>0.74200773298393918</c:v>
                </c:pt>
                <c:pt idx="6">
                  <c:v>0.74200773298393918</c:v>
                </c:pt>
                <c:pt idx="7">
                  <c:v>0.74200773298393918</c:v>
                </c:pt>
                <c:pt idx="8">
                  <c:v>0.74200773298393918</c:v>
                </c:pt>
                <c:pt idx="9">
                  <c:v>0.74200773298393918</c:v>
                </c:pt>
                <c:pt idx="10">
                  <c:v>0.74200773298393918</c:v>
                </c:pt>
                <c:pt idx="11">
                  <c:v>0.74200773298393918</c:v>
                </c:pt>
              </c:numCache>
            </c:numRef>
          </c:val>
          <c:smooth val="0"/>
          <c:extLst>
            <c:ext xmlns:c16="http://schemas.microsoft.com/office/drawing/2014/chart" uri="{C3380CC4-5D6E-409C-BE32-E72D297353CC}">
              <c16:uniqueId val="{00000054-7F21-4185-9494-B8AC945DC291}"/>
            </c:ext>
          </c:extLst>
        </c:ser>
        <c:ser>
          <c:idx val="2"/>
          <c:order val="7"/>
          <c:tx>
            <c:strRef>
              <c:f>'Hand Hygiene'!$G$27</c:f>
              <c:strCache>
                <c:ptCount val="1"/>
                <c:pt idx="0">
                  <c:v>Percentage</c:v>
                </c:pt>
              </c:strCache>
            </c:strRef>
          </c:tx>
          <c:spPr>
            <a:ln w="28575" cap="rnd">
              <a:solidFill>
                <a:srgbClr val="6862E4"/>
              </a:solidFill>
              <a:round/>
            </a:ln>
            <a:effectLst/>
          </c:spPr>
          <c:marker>
            <c:symbol val="square"/>
            <c:size val="7"/>
            <c:spPr>
              <a:solidFill>
                <a:srgbClr val="6862E4"/>
              </a:solidFill>
              <a:ln w="19050">
                <a:solidFill>
                  <a:srgbClr val="00B0F0"/>
                </a:solidFill>
              </a:ln>
              <a:effectLst/>
            </c:spPr>
          </c:marker>
          <c:cat>
            <c:multiLvlStrRef>
              <c:f>'Hand Hygiene'!$C$28:$D$39</c:f>
              <c:multiLvlStrCache>
                <c:ptCount val="12"/>
                <c:lvl>
                  <c:pt idx="0">
                    <c:v>July</c:v>
                  </c:pt>
                  <c:pt idx="1">
                    <c:v>August</c:v>
                  </c:pt>
                  <c:pt idx="2">
                    <c:v>September</c:v>
                  </c:pt>
                  <c:pt idx="3">
                    <c:v>October</c:v>
                  </c:pt>
                  <c:pt idx="4">
                    <c:v>November</c:v>
                  </c:pt>
                  <c:pt idx="5">
                    <c:v>December</c:v>
                  </c:pt>
                  <c:pt idx="6">
                    <c:v>January</c:v>
                  </c:pt>
                  <c:pt idx="7">
                    <c:v>February</c:v>
                  </c:pt>
                  <c:pt idx="8">
                    <c:v>March</c:v>
                  </c:pt>
                  <c:pt idx="9">
                    <c:v>April</c:v>
                  </c:pt>
                  <c:pt idx="10">
                    <c:v>May</c:v>
                  </c:pt>
                  <c:pt idx="11">
                    <c:v>June</c:v>
                  </c:pt>
                </c:lvl>
                <c:lvl>
                  <c:pt idx="0">
                    <c:v>2018</c:v>
                  </c:pt>
                  <c:pt idx="1">
                    <c:v>2018</c:v>
                  </c:pt>
                  <c:pt idx="2">
                    <c:v>2018</c:v>
                  </c:pt>
                  <c:pt idx="3">
                    <c:v>2018</c:v>
                  </c:pt>
                  <c:pt idx="4">
                    <c:v>2018</c:v>
                  </c:pt>
                  <c:pt idx="5">
                    <c:v>2018</c:v>
                  </c:pt>
                  <c:pt idx="6">
                    <c:v>2019</c:v>
                  </c:pt>
                  <c:pt idx="7">
                    <c:v>2019</c:v>
                  </c:pt>
                  <c:pt idx="8">
                    <c:v>2019</c:v>
                  </c:pt>
                  <c:pt idx="9">
                    <c:v>2019</c:v>
                  </c:pt>
                  <c:pt idx="10">
                    <c:v>2019</c:v>
                  </c:pt>
                  <c:pt idx="11">
                    <c:v>2019</c:v>
                  </c:pt>
                </c:lvl>
              </c:multiLvlStrCache>
            </c:multiLvlStrRef>
          </c:cat>
          <c:val>
            <c:numRef>
              <c:f>'Hand Hygiene'!$G$28:$G$39</c:f>
              <c:numCache>
                <c:formatCode>0%</c:formatCode>
                <c:ptCount val="12"/>
                <c:pt idx="0">
                  <c:v>0.93333333333333335</c:v>
                </c:pt>
                <c:pt idx="1">
                  <c:v>0.98666666666666669</c:v>
                </c:pt>
                <c:pt idx="2">
                  <c:v>0.8666666666666667</c:v>
                </c:pt>
                <c:pt idx="3">
                  <c:v>0.8</c:v>
                </c:pt>
                <c:pt idx="4">
                  <c:v>0.84</c:v>
                </c:pt>
                <c:pt idx="5">
                  <c:v>0.87</c:v>
                </c:pt>
                <c:pt idx="6">
                  <c:v>0.9</c:v>
                </c:pt>
                <c:pt idx="7">
                  <c:v>0.89</c:v>
                </c:pt>
                <c:pt idx="8">
                  <c:v>0.95</c:v>
                </c:pt>
                <c:pt idx="9">
                  <c:v>0.96</c:v>
                </c:pt>
                <c:pt idx="10">
                  <c:v>0.97333333333333338</c:v>
                </c:pt>
                <c:pt idx="11">
                  <c:v>0.96</c:v>
                </c:pt>
              </c:numCache>
            </c:numRef>
          </c:val>
          <c:smooth val="0"/>
          <c:extLst>
            <c:ext xmlns:c16="http://schemas.microsoft.com/office/drawing/2014/chart" uri="{C3380CC4-5D6E-409C-BE32-E72D297353CC}">
              <c16:uniqueId val="{00000055-7F21-4185-9494-B8AC945DC291}"/>
            </c:ext>
          </c:extLst>
        </c:ser>
        <c:ser>
          <c:idx val="8"/>
          <c:order val="8"/>
          <c:tx>
            <c:strRef>
              <c:f>Calculations!$K$242</c:f>
              <c:strCache>
                <c:ptCount val="1"/>
                <c:pt idx="0">
                  <c:v>Upper Single Point Failure</c:v>
                </c:pt>
              </c:strCache>
            </c:strRef>
          </c:tx>
          <c:spPr>
            <a:ln w="28575" cap="rnd">
              <a:noFill/>
              <a:round/>
            </a:ln>
            <a:effectLst/>
          </c:spPr>
          <c:marker>
            <c:symbol val="square"/>
            <c:size val="7"/>
            <c:spPr>
              <a:solidFill>
                <a:srgbClr val="FF0000"/>
              </a:solidFill>
              <a:ln w="19050" cmpd="dbl">
                <a:solidFill>
                  <a:srgbClr val="00B0F0"/>
                </a:solidFill>
              </a:ln>
              <a:effectLst/>
            </c:spPr>
          </c:marker>
          <c:val>
            <c:numRef>
              <c:f>Calculations!$K$243:$K$254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56-7F21-4185-9494-B8AC945DC291}"/>
            </c:ext>
          </c:extLst>
        </c:ser>
        <c:ser>
          <c:idx val="10"/>
          <c:order val="9"/>
          <c:tx>
            <c:strRef>
              <c:f>Calculations!$L$242</c:f>
              <c:strCache>
                <c:ptCount val="1"/>
                <c:pt idx="0">
                  <c:v>Lower Single Point Failure</c:v>
                </c:pt>
              </c:strCache>
            </c:strRef>
          </c:tx>
          <c:spPr>
            <a:ln w="28575" cap="rnd">
              <a:noFill/>
              <a:round/>
            </a:ln>
            <a:effectLst/>
          </c:spPr>
          <c:marker>
            <c:symbol val="square"/>
            <c:size val="7"/>
            <c:spPr>
              <a:solidFill>
                <a:srgbClr val="FF0000"/>
              </a:solidFill>
              <a:ln w="19050">
                <a:solidFill>
                  <a:srgbClr val="00B0F0"/>
                </a:solidFill>
              </a:ln>
              <a:effectLst/>
            </c:spPr>
          </c:marker>
          <c:val>
            <c:numRef>
              <c:f>Calculations!$L$243:$L$254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59-7F21-4185-9494-B8AC945DC291}"/>
            </c:ext>
          </c:extLst>
        </c:ser>
        <c:ser>
          <c:idx val="11"/>
          <c:order val="10"/>
          <c:tx>
            <c:strRef>
              <c:f>Calculations!$M$242</c:f>
              <c:strCache>
                <c:ptCount val="1"/>
                <c:pt idx="0">
                  <c:v>Upper Double Point Failure</c:v>
                </c:pt>
              </c:strCache>
            </c:strRef>
          </c:tx>
          <c:spPr>
            <a:ln w="28575" cap="rnd">
              <a:noFill/>
              <a:round/>
            </a:ln>
            <a:effectLst/>
          </c:spPr>
          <c:marker>
            <c:symbol val="square"/>
            <c:size val="7"/>
            <c:spPr>
              <a:solidFill>
                <a:schemeClr val="accent4"/>
              </a:solidFill>
              <a:ln w="19050">
                <a:solidFill>
                  <a:srgbClr val="00B0F0"/>
                </a:solidFill>
              </a:ln>
              <a:effectLst/>
            </c:spPr>
          </c:marker>
          <c:val>
            <c:numRef>
              <c:f>Calculations!$M$243:$M$254</c:f>
              <c:numCache>
                <c:formatCode>General</c:formatCode>
                <c:ptCount val="12"/>
                <c:pt idx="1">
                  <c:v>#N/A</c:v>
                </c:pt>
                <c:pt idx="2">
                  <c:v>#N/A</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5A-7F21-4185-9494-B8AC945DC291}"/>
            </c:ext>
          </c:extLst>
        </c:ser>
        <c:ser>
          <c:idx val="13"/>
          <c:order val="11"/>
          <c:tx>
            <c:strRef>
              <c:f>Calculations!$N$242</c:f>
              <c:strCache>
                <c:ptCount val="1"/>
                <c:pt idx="0">
                  <c:v>Lower Double Point Failure</c:v>
                </c:pt>
              </c:strCache>
            </c:strRef>
          </c:tx>
          <c:spPr>
            <a:ln w="28575" cap="rnd">
              <a:noFill/>
              <a:round/>
            </a:ln>
            <a:effectLst/>
          </c:spPr>
          <c:marker>
            <c:symbol val="square"/>
            <c:size val="7"/>
            <c:spPr>
              <a:solidFill>
                <a:srgbClr val="FFC000"/>
              </a:solidFill>
              <a:ln w="19050">
                <a:solidFill>
                  <a:srgbClr val="00B0F0"/>
                </a:solidFill>
              </a:ln>
              <a:effectLst/>
            </c:spPr>
          </c:marker>
          <c:val>
            <c:numRef>
              <c:f>Calculations!$N$243:$N$254</c:f>
              <c:numCache>
                <c:formatCode>General</c:formatCode>
                <c:ptCount val="12"/>
                <c:pt idx="1">
                  <c:v>#N/A</c:v>
                </c:pt>
                <c:pt idx="2">
                  <c:v>#N/A</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5B-7F21-4185-9494-B8AC945DC291}"/>
            </c:ext>
          </c:extLst>
        </c:ser>
        <c:ser>
          <c:idx val="12"/>
          <c:order val="12"/>
          <c:tx>
            <c:strRef>
              <c:f>Calculations!$O$242</c:f>
              <c:strCache>
                <c:ptCount val="1"/>
                <c:pt idx="0">
                  <c:v>Upper Four Point Failure</c:v>
                </c:pt>
              </c:strCache>
            </c:strRef>
          </c:tx>
          <c:spPr>
            <a:ln w="28575" cap="rnd">
              <a:noFill/>
              <a:round/>
            </a:ln>
            <a:effectLst/>
          </c:spPr>
          <c:marker>
            <c:symbol val="square"/>
            <c:size val="7"/>
            <c:spPr>
              <a:solidFill>
                <a:srgbClr val="E121E1"/>
              </a:solidFill>
              <a:ln w="19050">
                <a:solidFill>
                  <a:srgbClr val="00B0F0"/>
                </a:solidFill>
              </a:ln>
              <a:effectLst/>
            </c:spPr>
          </c:marker>
          <c:val>
            <c:numRef>
              <c:f>Calculations!$O$243:$O$254</c:f>
              <c:numCache>
                <c:formatCode>General</c:formatCode>
                <c:ptCount val="12"/>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5C-7F21-4185-9494-B8AC945DC291}"/>
            </c:ext>
          </c:extLst>
        </c:ser>
        <c:ser>
          <c:idx val="14"/>
          <c:order val="13"/>
          <c:tx>
            <c:strRef>
              <c:f>Calculations!$P$242</c:f>
              <c:strCache>
                <c:ptCount val="1"/>
                <c:pt idx="0">
                  <c:v>Lower Four Point Failure</c:v>
                </c:pt>
              </c:strCache>
            </c:strRef>
          </c:tx>
          <c:spPr>
            <a:ln w="28575" cap="rnd">
              <a:noFill/>
              <a:round/>
            </a:ln>
            <a:effectLst/>
          </c:spPr>
          <c:marker>
            <c:symbol val="square"/>
            <c:size val="7"/>
            <c:spPr>
              <a:solidFill>
                <a:srgbClr val="E121E1"/>
              </a:solidFill>
              <a:ln w="19050">
                <a:solidFill>
                  <a:srgbClr val="00B0F0"/>
                </a:solidFill>
              </a:ln>
              <a:effectLst/>
            </c:spPr>
          </c:marker>
          <c:val>
            <c:numRef>
              <c:f>Calculations!$P$243:$P$254</c:f>
              <c:numCache>
                <c:formatCode>General</c:formatCode>
                <c:ptCount val="12"/>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5D-7F21-4185-9494-B8AC945DC291}"/>
            </c:ext>
          </c:extLst>
        </c:ser>
        <c:ser>
          <c:idx val="9"/>
          <c:order val="14"/>
          <c:tx>
            <c:strRef>
              <c:f>Calculations!$Q$242</c:f>
              <c:strCache>
                <c:ptCount val="1"/>
                <c:pt idx="0">
                  <c:v>Upper Eight Point Failure</c:v>
                </c:pt>
              </c:strCache>
            </c:strRef>
          </c:tx>
          <c:spPr>
            <a:ln w="28575" cap="rnd">
              <a:noFill/>
              <a:round/>
            </a:ln>
            <a:effectLst/>
          </c:spPr>
          <c:marker>
            <c:symbol val="square"/>
            <c:size val="7"/>
            <c:spPr>
              <a:solidFill>
                <a:srgbClr val="42EF25"/>
              </a:solidFill>
              <a:ln w="19050">
                <a:solidFill>
                  <a:srgbClr val="00B0F0"/>
                </a:solidFill>
              </a:ln>
              <a:effectLst/>
            </c:spPr>
          </c:marker>
          <c:val>
            <c:numRef>
              <c:f>Calculations!$Q$243:$Q$254</c:f>
              <c:numCache>
                <c:formatCode>General</c:formatCode>
                <c:ptCount val="12"/>
                <c:pt idx="7">
                  <c:v>#N/A</c:v>
                </c:pt>
                <c:pt idx="8">
                  <c:v>#N/A</c:v>
                </c:pt>
                <c:pt idx="9">
                  <c:v>#N/A</c:v>
                </c:pt>
                <c:pt idx="10">
                  <c:v>#N/A</c:v>
                </c:pt>
                <c:pt idx="11">
                  <c:v>#N/A</c:v>
                </c:pt>
              </c:numCache>
            </c:numRef>
          </c:val>
          <c:smooth val="0"/>
          <c:extLst>
            <c:ext xmlns:c16="http://schemas.microsoft.com/office/drawing/2014/chart" uri="{C3380CC4-5D6E-409C-BE32-E72D297353CC}">
              <c16:uniqueId val="{0000005E-7F21-4185-9494-B8AC945DC291}"/>
            </c:ext>
          </c:extLst>
        </c:ser>
        <c:ser>
          <c:idx val="15"/>
          <c:order val="15"/>
          <c:tx>
            <c:strRef>
              <c:f>Calculations!$R$242</c:f>
              <c:strCache>
                <c:ptCount val="1"/>
                <c:pt idx="0">
                  <c:v>Lower Eight Point Failure</c:v>
                </c:pt>
              </c:strCache>
            </c:strRef>
          </c:tx>
          <c:spPr>
            <a:ln w="28575" cap="rnd">
              <a:noFill/>
              <a:round/>
            </a:ln>
            <a:effectLst/>
          </c:spPr>
          <c:marker>
            <c:symbol val="square"/>
            <c:size val="7"/>
            <c:spPr>
              <a:solidFill>
                <a:srgbClr val="42EF25"/>
              </a:solidFill>
              <a:ln w="19050">
                <a:solidFill>
                  <a:srgbClr val="00B0F0"/>
                </a:solidFill>
              </a:ln>
              <a:effectLst/>
            </c:spPr>
          </c:marker>
          <c:val>
            <c:numRef>
              <c:f>Calculations!$R$243:$R$254</c:f>
              <c:numCache>
                <c:formatCode>General</c:formatCode>
                <c:ptCount val="12"/>
                <c:pt idx="7">
                  <c:v>#N/A</c:v>
                </c:pt>
                <c:pt idx="8">
                  <c:v>#N/A</c:v>
                </c:pt>
                <c:pt idx="9">
                  <c:v>#N/A</c:v>
                </c:pt>
                <c:pt idx="10">
                  <c:v>#N/A</c:v>
                </c:pt>
                <c:pt idx="11">
                  <c:v>#N/A</c:v>
                </c:pt>
              </c:numCache>
            </c:numRef>
          </c:val>
          <c:smooth val="0"/>
          <c:extLst>
            <c:ext xmlns:c16="http://schemas.microsoft.com/office/drawing/2014/chart" uri="{C3380CC4-5D6E-409C-BE32-E72D297353CC}">
              <c16:uniqueId val="{0000005F-7F21-4185-9494-B8AC945DC291}"/>
            </c:ext>
          </c:extLst>
        </c:ser>
        <c:dLbls>
          <c:showLegendKey val="0"/>
          <c:showVal val="0"/>
          <c:showCatName val="0"/>
          <c:showSerName val="0"/>
          <c:showPercent val="0"/>
          <c:showBubbleSize val="0"/>
        </c:dLbls>
        <c:marker val="1"/>
        <c:smooth val="0"/>
        <c:axId val="328240544"/>
        <c:axId val="328234312"/>
      </c:lineChart>
      <c:catAx>
        <c:axId val="328240544"/>
        <c:scaling>
          <c:orientation val="minMax"/>
        </c:scaling>
        <c:delete val="0"/>
        <c:axPos val="b"/>
        <c:title>
          <c:tx>
            <c:rich>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b="1"/>
                  <a:t>Year and Month</a:t>
                </a:r>
              </a:p>
            </c:rich>
          </c:tx>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nextTo"/>
        <c:spPr>
          <a:noFill/>
          <a:ln w="12700"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28234312"/>
        <c:crosses val="autoZero"/>
        <c:auto val="1"/>
        <c:lblAlgn val="ctr"/>
        <c:lblOffset val="100"/>
        <c:noMultiLvlLbl val="0"/>
      </c:catAx>
      <c:valAx>
        <c:axId val="328234312"/>
        <c:scaling>
          <c:orientation val="minMax"/>
          <c:max val="1"/>
          <c:min val="0.75000000000000011"/>
        </c:scaling>
        <c:delete val="0"/>
        <c:axPos val="l"/>
        <c:majorGridlines>
          <c:spPr>
            <a:ln w="12700" cap="flat" cmpd="sng" algn="ctr">
              <a:solidFill>
                <a:schemeClr val="tx1">
                  <a:lumMod val="50000"/>
                  <a:lumOff val="50000"/>
                </a:schemeClr>
              </a:solidFill>
              <a:round/>
            </a:ln>
            <a:effectLst/>
          </c:spPr>
        </c:majorGridlines>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b="1"/>
                  <a:t>Hand Hygiene Compliance (Percentage)</a:t>
                </a:r>
              </a:p>
            </c:rich>
          </c:tx>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12700">
            <a:solidFill>
              <a:schemeClr val="tx1">
                <a:lumMod val="50000"/>
                <a:lumOff val="50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28240544"/>
        <c:crosses val="autoZero"/>
        <c:crossBetween val="between"/>
      </c:valAx>
      <c:spPr>
        <a:noFill/>
        <a:ln w="25400">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12700"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800" b="0" i="0" baseline="0">
                <a:effectLst/>
              </a:rPr>
              <a:t>Control Chart of Gown and Glove Use, by Month.</a:t>
            </a:r>
            <a:endParaRPr lang="en-US">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tx>
            <c:strRef>
              <c:f>Calculations!$D$257</c:f>
              <c:strCache>
                <c:ptCount val="1"/>
                <c:pt idx="0">
                  <c:v>Average</c:v>
                </c:pt>
              </c:strCache>
            </c:strRef>
          </c:tx>
          <c:spPr>
            <a:ln w="19050" cap="rnd">
              <a:solidFill>
                <a:srgbClr val="00B050"/>
              </a:solidFill>
              <a:round/>
            </a:ln>
            <a:effectLst/>
          </c:spPr>
          <c:marker>
            <c:symbol val="circle"/>
            <c:size val="5"/>
            <c:spPr>
              <a:noFill/>
              <a:ln w="9525">
                <a:noFill/>
              </a:ln>
              <a:effectLst/>
            </c:spPr>
          </c:marker>
          <c:dLbls>
            <c:dLbl>
              <c:idx val="0"/>
              <c:delete val="1"/>
              <c:extLst>
                <c:ext xmlns:c15="http://schemas.microsoft.com/office/drawing/2012/chart" uri="{CE6537A1-D6FC-4f65-9D91-7224C49458BB}"/>
                <c:ext xmlns:c16="http://schemas.microsoft.com/office/drawing/2014/chart" uri="{C3380CC4-5D6E-409C-BE32-E72D297353CC}">
                  <c16:uniqueId val="{00000000-2EBF-463B-9105-5150B2A1BCBE}"/>
                </c:ext>
              </c:extLst>
            </c:dLbl>
            <c:dLbl>
              <c:idx val="1"/>
              <c:delete val="1"/>
              <c:extLst>
                <c:ext xmlns:c15="http://schemas.microsoft.com/office/drawing/2012/chart" uri="{CE6537A1-D6FC-4f65-9D91-7224C49458BB}"/>
                <c:ext xmlns:c16="http://schemas.microsoft.com/office/drawing/2014/chart" uri="{C3380CC4-5D6E-409C-BE32-E72D297353CC}">
                  <c16:uniqueId val="{00000001-2EBF-463B-9105-5150B2A1BCBE}"/>
                </c:ext>
              </c:extLst>
            </c:dLbl>
            <c:dLbl>
              <c:idx val="2"/>
              <c:delete val="1"/>
              <c:extLst>
                <c:ext xmlns:c15="http://schemas.microsoft.com/office/drawing/2012/chart" uri="{CE6537A1-D6FC-4f65-9D91-7224C49458BB}"/>
                <c:ext xmlns:c16="http://schemas.microsoft.com/office/drawing/2014/chart" uri="{C3380CC4-5D6E-409C-BE32-E72D297353CC}">
                  <c16:uniqueId val="{00000002-2EBF-463B-9105-5150B2A1BCBE}"/>
                </c:ext>
              </c:extLst>
            </c:dLbl>
            <c:dLbl>
              <c:idx val="3"/>
              <c:delete val="1"/>
              <c:extLst>
                <c:ext xmlns:c15="http://schemas.microsoft.com/office/drawing/2012/chart" uri="{CE6537A1-D6FC-4f65-9D91-7224C49458BB}"/>
                <c:ext xmlns:c16="http://schemas.microsoft.com/office/drawing/2014/chart" uri="{C3380CC4-5D6E-409C-BE32-E72D297353CC}">
                  <c16:uniqueId val="{00000003-2EBF-463B-9105-5150B2A1BCBE}"/>
                </c:ext>
              </c:extLst>
            </c:dLbl>
            <c:dLbl>
              <c:idx val="4"/>
              <c:delete val="1"/>
              <c:extLst>
                <c:ext xmlns:c15="http://schemas.microsoft.com/office/drawing/2012/chart" uri="{CE6537A1-D6FC-4f65-9D91-7224C49458BB}"/>
                <c:ext xmlns:c16="http://schemas.microsoft.com/office/drawing/2014/chart" uri="{C3380CC4-5D6E-409C-BE32-E72D297353CC}">
                  <c16:uniqueId val="{00000004-2EBF-463B-9105-5150B2A1BCBE}"/>
                </c:ext>
              </c:extLst>
            </c:dLbl>
            <c:dLbl>
              <c:idx val="5"/>
              <c:delete val="1"/>
              <c:extLst>
                <c:ext xmlns:c15="http://schemas.microsoft.com/office/drawing/2012/chart" uri="{CE6537A1-D6FC-4f65-9D91-7224C49458BB}"/>
                <c:ext xmlns:c16="http://schemas.microsoft.com/office/drawing/2014/chart" uri="{C3380CC4-5D6E-409C-BE32-E72D297353CC}">
                  <c16:uniqueId val="{00000005-2EBF-463B-9105-5150B2A1BCBE}"/>
                </c:ext>
              </c:extLst>
            </c:dLbl>
            <c:dLbl>
              <c:idx val="6"/>
              <c:delete val="1"/>
              <c:extLst>
                <c:ext xmlns:c15="http://schemas.microsoft.com/office/drawing/2012/chart" uri="{CE6537A1-D6FC-4f65-9D91-7224C49458BB}"/>
                <c:ext xmlns:c16="http://schemas.microsoft.com/office/drawing/2014/chart" uri="{C3380CC4-5D6E-409C-BE32-E72D297353CC}">
                  <c16:uniqueId val="{00000006-2EBF-463B-9105-5150B2A1BCBE}"/>
                </c:ext>
              </c:extLst>
            </c:dLbl>
            <c:dLbl>
              <c:idx val="7"/>
              <c:delete val="1"/>
              <c:extLst>
                <c:ext xmlns:c15="http://schemas.microsoft.com/office/drawing/2012/chart" uri="{CE6537A1-D6FC-4f65-9D91-7224C49458BB}"/>
                <c:ext xmlns:c16="http://schemas.microsoft.com/office/drawing/2014/chart" uri="{C3380CC4-5D6E-409C-BE32-E72D297353CC}">
                  <c16:uniqueId val="{00000007-2EBF-463B-9105-5150B2A1BCBE}"/>
                </c:ext>
              </c:extLst>
            </c:dLbl>
            <c:dLbl>
              <c:idx val="8"/>
              <c:delete val="1"/>
              <c:extLst>
                <c:ext xmlns:c15="http://schemas.microsoft.com/office/drawing/2012/chart" uri="{CE6537A1-D6FC-4f65-9D91-7224C49458BB}"/>
                <c:ext xmlns:c16="http://schemas.microsoft.com/office/drawing/2014/chart" uri="{C3380CC4-5D6E-409C-BE32-E72D297353CC}">
                  <c16:uniqueId val="{00000008-2EBF-463B-9105-5150B2A1BCBE}"/>
                </c:ext>
              </c:extLst>
            </c:dLbl>
            <c:dLbl>
              <c:idx val="9"/>
              <c:delete val="1"/>
              <c:extLst>
                <c:ext xmlns:c15="http://schemas.microsoft.com/office/drawing/2012/chart" uri="{CE6537A1-D6FC-4f65-9D91-7224C49458BB}"/>
                <c:ext xmlns:c16="http://schemas.microsoft.com/office/drawing/2014/chart" uri="{C3380CC4-5D6E-409C-BE32-E72D297353CC}">
                  <c16:uniqueId val="{00000009-2EBF-463B-9105-5150B2A1BCBE}"/>
                </c:ext>
              </c:extLst>
            </c:dLbl>
            <c:dLbl>
              <c:idx val="10"/>
              <c:delete val="1"/>
              <c:extLst>
                <c:ext xmlns:c15="http://schemas.microsoft.com/office/drawing/2012/chart" uri="{CE6537A1-D6FC-4f65-9D91-7224C49458BB}"/>
                <c:ext xmlns:c16="http://schemas.microsoft.com/office/drawing/2014/chart" uri="{C3380CC4-5D6E-409C-BE32-E72D297353CC}">
                  <c16:uniqueId val="{0000000A-2EBF-463B-9105-5150B2A1BCBE}"/>
                </c:ext>
              </c:extLst>
            </c:dLbl>
            <c:dLbl>
              <c:idx val="11"/>
              <c:tx>
                <c:rich>
                  <a:bodyPr/>
                  <a:lstStyle/>
                  <a:p>
                    <a:fld id="{F39AB585-0A35-42B9-8100-E1D64B3AF7E5}" type="CELLREF">
                      <a:rPr lang="en-US"/>
                      <a:pPr/>
                      <a:t>[CELLREF]</a:t>
                    </a:fld>
                    <a:endParaRPr lang="en-US"/>
                  </a:p>
                </c:rich>
              </c:tx>
              <c:showLegendKey val="0"/>
              <c:showVal val="0"/>
              <c:showCatName val="0"/>
              <c:showSerName val="1"/>
              <c:showPercent val="0"/>
              <c:showBubbleSize val="0"/>
              <c:extLst>
                <c:ext xmlns:c15="http://schemas.microsoft.com/office/drawing/2012/chart" uri="{CE6537A1-D6FC-4f65-9D91-7224C49458BB}">
                  <c15:dlblFieldTable>
                    <c15:dlblFTEntry>
                      <c15:txfldGUID>{F39AB585-0A35-42B9-8100-E1D64B3AF7E5}</c15:txfldGUID>
                      <c15:f>DropDown!$A$14</c15:f>
                      <c15:dlblFieldTableCache>
                        <c:ptCount val="1"/>
                        <c:pt idx="0">
                          <c:v>Avg.</c:v>
                        </c:pt>
                      </c15:dlblFieldTableCache>
                    </c15:dlblFTEntry>
                  </c15:dlblFieldTable>
                  <c15:showDataLabelsRange val="0"/>
                </c:ext>
                <c:ext xmlns:c16="http://schemas.microsoft.com/office/drawing/2014/chart" uri="{C3380CC4-5D6E-409C-BE32-E72D297353CC}">
                  <c16:uniqueId val="{0000000B-2EBF-463B-9105-5150B2A1BCB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val>
            <c:numRef>
              <c:f>Calculations!$D$258:$D$269</c:f>
              <c:numCache>
                <c:formatCode>0.00</c:formatCode>
                <c:ptCount val="12"/>
                <c:pt idx="0">
                  <c:v>0.80055555555555558</c:v>
                </c:pt>
                <c:pt idx="1">
                  <c:v>0.80055555555555558</c:v>
                </c:pt>
                <c:pt idx="2">
                  <c:v>0.80055555555555558</c:v>
                </c:pt>
                <c:pt idx="3">
                  <c:v>0.80055555555555558</c:v>
                </c:pt>
                <c:pt idx="4">
                  <c:v>0.80055555555555558</c:v>
                </c:pt>
                <c:pt idx="5">
                  <c:v>0.80055555555555558</c:v>
                </c:pt>
                <c:pt idx="6">
                  <c:v>0.80055555555555558</c:v>
                </c:pt>
                <c:pt idx="7">
                  <c:v>0.80055555555555558</c:v>
                </c:pt>
                <c:pt idx="8">
                  <c:v>0.80055555555555558</c:v>
                </c:pt>
                <c:pt idx="9">
                  <c:v>0.80055555555555558</c:v>
                </c:pt>
                <c:pt idx="10">
                  <c:v>0.80055555555555558</c:v>
                </c:pt>
                <c:pt idx="11">
                  <c:v>0.80055555555555558</c:v>
                </c:pt>
              </c:numCache>
            </c:numRef>
          </c:val>
          <c:smooth val="0"/>
          <c:extLst>
            <c:ext xmlns:c16="http://schemas.microsoft.com/office/drawing/2014/chart" uri="{C3380CC4-5D6E-409C-BE32-E72D297353CC}">
              <c16:uniqueId val="{0000000C-2EBF-463B-9105-5150B2A1BCBE}"/>
            </c:ext>
          </c:extLst>
        </c:ser>
        <c:ser>
          <c:idx val="0"/>
          <c:order val="1"/>
          <c:tx>
            <c:strRef>
              <c:f>Calculations!$E$257</c:f>
              <c:strCache>
                <c:ptCount val="1"/>
                <c:pt idx="0">
                  <c:v>+ 1 σ</c:v>
                </c:pt>
              </c:strCache>
            </c:strRef>
          </c:tx>
          <c:spPr>
            <a:ln w="19050" cap="rnd">
              <a:solidFill>
                <a:srgbClr val="FF0000"/>
              </a:solidFill>
              <a:prstDash val="sysDot"/>
              <a:round/>
            </a:ln>
            <a:effectLst/>
          </c:spPr>
          <c:marker>
            <c:symbol val="circle"/>
            <c:size val="5"/>
            <c:spPr>
              <a:noFill/>
              <a:ln w="9525">
                <a:noFill/>
              </a:ln>
              <a:effectLst/>
            </c:spPr>
          </c:marker>
          <c:dLbls>
            <c:dLbl>
              <c:idx val="0"/>
              <c:delete val="1"/>
              <c:extLst>
                <c:ext xmlns:c15="http://schemas.microsoft.com/office/drawing/2012/chart" uri="{CE6537A1-D6FC-4f65-9D91-7224C49458BB}"/>
                <c:ext xmlns:c16="http://schemas.microsoft.com/office/drawing/2014/chart" uri="{C3380CC4-5D6E-409C-BE32-E72D297353CC}">
                  <c16:uniqueId val="{0000000D-2EBF-463B-9105-5150B2A1BCBE}"/>
                </c:ext>
              </c:extLst>
            </c:dLbl>
            <c:dLbl>
              <c:idx val="1"/>
              <c:delete val="1"/>
              <c:extLst>
                <c:ext xmlns:c15="http://schemas.microsoft.com/office/drawing/2012/chart" uri="{CE6537A1-D6FC-4f65-9D91-7224C49458BB}"/>
                <c:ext xmlns:c16="http://schemas.microsoft.com/office/drawing/2014/chart" uri="{C3380CC4-5D6E-409C-BE32-E72D297353CC}">
                  <c16:uniqueId val="{0000000E-2EBF-463B-9105-5150B2A1BCBE}"/>
                </c:ext>
              </c:extLst>
            </c:dLbl>
            <c:dLbl>
              <c:idx val="2"/>
              <c:delete val="1"/>
              <c:extLst>
                <c:ext xmlns:c15="http://schemas.microsoft.com/office/drawing/2012/chart" uri="{CE6537A1-D6FC-4f65-9D91-7224C49458BB}"/>
                <c:ext xmlns:c16="http://schemas.microsoft.com/office/drawing/2014/chart" uri="{C3380CC4-5D6E-409C-BE32-E72D297353CC}">
                  <c16:uniqueId val="{0000000F-2EBF-463B-9105-5150B2A1BCBE}"/>
                </c:ext>
              </c:extLst>
            </c:dLbl>
            <c:dLbl>
              <c:idx val="3"/>
              <c:delete val="1"/>
              <c:extLst>
                <c:ext xmlns:c15="http://schemas.microsoft.com/office/drawing/2012/chart" uri="{CE6537A1-D6FC-4f65-9D91-7224C49458BB}"/>
                <c:ext xmlns:c16="http://schemas.microsoft.com/office/drawing/2014/chart" uri="{C3380CC4-5D6E-409C-BE32-E72D297353CC}">
                  <c16:uniqueId val="{00000010-2EBF-463B-9105-5150B2A1BCBE}"/>
                </c:ext>
              </c:extLst>
            </c:dLbl>
            <c:dLbl>
              <c:idx val="4"/>
              <c:delete val="1"/>
              <c:extLst>
                <c:ext xmlns:c15="http://schemas.microsoft.com/office/drawing/2012/chart" uri="{CE6537A1-D6FC-4f65-9D91-7224C49458BB}"/>
                <c:ext xmlns:c16="http://schemas.microsoft.com/office/drawing/2014/chart" uri="{C3380CC4-5D6E-409C-BE32-E72D297353CC}">
                  <c16:uniqueId val="{00000011-2EBF-463B-9105-5150B2A1BCBE}"/>
                </c:ext>
              </c:extLst>
            </c:dLbl>
            <c:dLbl>
              <c:idx val="5"/>
              <c:delete val="1"/>
              <c:extLst>
                <c:ext xmlns:c15="http://schemas.microsoft.com/office/drawing/2012/chart" uri="{CE6537A1-D6FC-4f65-9D91-7224C49458BB}"/>
                <c:ext xmlns:c16="http://schemas.microsoft.com/office/drawing/2014/chart" uri="{C3380CC4-5D6E-409C-BE32-E72D297353CC}">
                  <c16:uniqueId val="{00000012-2EBF-463B-9105-5150B2A1BCBE}"/>
                </c:ext>
              </c:extLst>
            </c:dLbl>
            <c:dLbl>
              <c:idx val="6"/>
              <c:delete val="1"/>
              <c:extLst>
                <c:ext xmlns:c15="http://schemas.microsoft.com/office/drawing/2012/chart" uri="{CE6537A1-D6FC-4f65-9D91-7224C49458BB}"/>
                <c:ext xmlns:c16="http://schemas.microsoft.com/office/drawing/2014/chart" uri="{C3380CC4-5D6E-409C-BE32-E72D297353CC}">
                  <c16:uniqueId val="{00000013-2EBF-463B-9105-5150B2A1BCBE}"/>
                </c:ext>
              </c:extLst>
            </c:dLbl>
            <c:dLbl>
              <c:idx val="7"/>
              <c:delete val="1"/>
              <c:extLst>
                <c:ext xmlns:c15="http://schemas.microsoft.com/office/drawing/2012/chart" uri="{CE6537A1-D6FC-4f65-9D91-7224C49458BB}"/>
                <c:ext xmlns:c16="http://schemas.microsoft.com/office/drawing/2014/chart" uri="{C3380CC4-5D6E-409C-BE32-E72D297353CC}">
                  <c16:uniqueId val="{00000014-2EBF-463B-9105-5150B2A1BCBE}"/>
                </c:ext>
              </c:extLst>
            </c:dLbl>
            <c:dLbl>
              <c:idx val="8"/>
              <c:delete val="1"/>
              <c:extLst>
                <c:ext xmlns:c15="http://schemas.microsoft.com/office/drawing/2012/chart" uri="{CE6537A1-D6FC-4f65-9D91-7224C49458BB}"/>
                <c:ext xmlns:c16="http://schemas.microsoft.com/office/drawing/2014/chart" uri="{C3380CC4-5D6E-409C-BE32-E72D297353CC}">
                  <c16:uniqueId val="{00000015-2EBF-463B-9105-5150B2A1BCBE}"/>
                </c:ext>
              </c:extLst>
            </c:dLbl>
            <c:dLbl>
              <c:idx val="9"/>
              <c:delete val="1"/>
              <c:extLst>
                <c:ext xmlns:c15="http://schemas.microsoft.com/office/drawing/2012/chart" uri="{CE6537A1-D6FC-4f65-9D91-7224C49458BB}"/>
                <c:ext xmlns:c16="http://schemas.microsoft.com/office/drawing/2014/chart" uri="{C3380CC4-5D6E-409C-BE32-E72D297353CC}">
                  <c16:uniqueId val="{00000016-2EBF-463B-9105-5150B2A1BCBE}"/>
                </c:ext>
              </c:extLst>
            </c:dLbl>
            <c:dLbl>
              <c:idx val="10"/>
              <c:delete val="1"/>
              <c:extLst>
                <c:ext xmlns:c15="http://schemas.microsoft.com/office/drawing/2012/chart" uri="{CE6537A1-D6FC-4f65-9D91-7224C49458BB}"/>
                <c:ext xmlns:c16="http://schemas.microsoft.com/office/drawing/2014/chart" uri="{C3380CC4-5D6E-409C-BE32-E72D297353CC}">
                  <c16:uniqueId val="{00000017-2EBF-463B-9105-5150B2A1BCB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val>
            <c:numRef>
              <c:f>Calculations!$E$258:$E$269</c:f>
              <c:numCache>
                <c:formatCode>0.00</c:formatCode>
                <c:ptCount val="12"/>
                <c:pt idx="0">
                  <c:v>0.9285734458948105</c:v>
                </c:pt>
                <c:pt idx="1">
                  <c:v>0.9285734458948105</c:v>
                </c:pt>
                <c:pt idx="2">
                  <c:v>0.9285734458948105</c:v>
                </c:pt>
                <c:pt idx="3">
                  <c:v>0.9285734458948105</c:v>
                </c:pt>
                <c:pt idx="4">
                  <c:v>0.9285734458948105</c:v>
                </c:pt>
                <c:pt idx="5">
                  <c:v>0.9285734458948105</c:v>
                </c:pt>
                <c:pt idx="6">
                  <c:v>0.9285734458948105</c:v>
                </c:pt>
                <c:pt idx="7">
                  <c:v>0.9285734458948105</c:v>
                </c:pt>
                <c:pt idx="8">
                  <c:v>0.9285734458948105</c:v>
                </c:pt>
                <c:pt idx="9">
                  <c:v>0.9285734458948105</c:v>
                </c:pt>
                <c:pt idx="10">
                  <c:v>0.9285734458948105</c:v>
                </c:pt>
                <c:pt idx="11">
                  <c:v>0.9285734458948105</c:v>
                </c:pt>
              </c:numCache>
            </c:numRef>
          </c:val>
          <c:smooth val="0"/>
          <c:extLst>
            <c:ext xmlns:c16="http://schemas.microsoft.com/office/drawing/2014/chart" uri="{C3380CC4-5D6E-409C-BE32-E72D297353CC}">
              <c16:uniqueId val="{00000018-2EBF-463B-9105-5150B2A1BCBE}"/>
            </c:ext>
          </c:extLst>
        </c:ser>
        <c:ser>
          <c:idx val="3"/>
          <c:order val="2"/>
          <c:tx>
            <c:strRef>
              <c:f>Calculations!$F$257</c:f>
              <c:strCache>
                <c:ptCount val="1"/>
                <c:pt idx="0">
                  <c:v>- 1 σ</c:v>
                </c:pt>
              </c:strCache>
            </c:strRef>
          </c:tx>
          <c:spPr>
            <a:ln w="19050" cap="rnd">
              <a:solidFill>
                <a:srgbClr val="FF0000"/>
              </a:solidFill>
              <a:prstDash val="sysDot"/>
              <a:round/>
            </a:ln>
            <a:effectLst/>
          </c:spPr>
          <c:marker>
            <c:symbol val="circle"/>
            <c:size val="5"/>
            <c:spPr>
              <a:noFill/>
              <a:ln w="9525">
                <a:noFill/>
              </a:ln>
              <a:effectLst/>
            </c:spPr>
          </c:marker>
          <c:dLbls>
            <c:dLbl>
              <c:idx val="0"/>
              <c:delete val="1"/>
              <c:extLst>
                <c:ext xmlns:c15="http://schemas.microsoft.com/office/drawing/2012/chart" uri="{CE6537A1-D6FC-4f65-9D91-7224C49458BB}"/>
                <c:ext xmlns:c16="http://schemas.microsoft.com/office/drawing/2014/chart" uri="{C3380CC4-5D6E-409C-BE32-E72D297353CC}">
                  <c16:uniqueId val="{00000019-2EBF-463B-9105-5150B2A1BCBE}"/>
                </c:ext>
              </c:extLst>
            </c:dLbl>
            <c:dLbl>
              <c:idx val="1"/>
              <c:delete val="1"/>
              <c:extLst>
                <c:ext xmlns:c15="http://schemas.microsoft.com/office/drawing/2012/chart" uri="{CE6537A1-D6FC-4f65-9D91-7224C49458BB}"/>
                <c:ext xmlns:c16="http://schemas.microsoft.com/office/drawing/2014/chart" uri="{C3380CC4-5D6E-409C-BE32-E72D297353CC}">
                  <c16:uniqueId val="{0000001A-2EBF-463B-9105-5150B2A1BCBE}"/>
                </c:ext>
              </c:extLst>
            </c:dLbl>
            <c:dLbl>
              <c:idx val="2"/>
              <c:delete val="1"/>
              <c:extLst>
                <c:ext xmlns:c15="http://schemas.microsoft.com/office/drawing/2012/chart" uri="{CE6537A1-D6FC-4f65-9D91-7224C49458BB}"/>
                <c:ext xmlns:c16="http://schemas.microsoft.com/office/drawing/2014/chart" uri="{C3380CC4-5D6E-409C-BE32-E72D297353CC}">
                  <c16:uniqueId val="{0000001B-2EBF-463B-9105-5150B2A1BCBE}"/>
                </c:ext>
              </c:extLst>
            </c:dLbl>
            <c:dLbl>
              <c:idx val="3"/>
              <c:delete val="1"/>
              <c:extLst>
                <c:ext xmlns:c15="http://schemas.microsoft.com/office/drawing/2012/chart" uri="{CE6537A1-D6FC-4f65-9D91-7224C49458BB}"/>
                <c:ext xmlns:c16="http://schemas.microsoft.com/office/drawing/2014/chart" uri="{C3380CC4-5D6E-409C-BE32-E72D297353CC}">
                  <c16:uniqueId val="{0000001C-2EBF-463B-9105-5150B2A1BCBE}"/>
                </c:ext>
              </c:extLst>
            </c:dLbl>
            <c:dLbl>
              <c:idx val="4"/>
              <c:delete val="1"/>
              <c:extLst>
                <c:ext xmlns:c15="http://schemas.microsoft.com/office/drawing/2012/chart" uri="{CE6537A1-D6FC-4f65-9D91-7224C49458BB}"/>
                <c:ext xmlns:c16="http://schemas.microsoft.com/office/drawing/2014/chart" uri="{C3380CC4-5D6E-409C-BE32-E72D297353CC}">
                  <c16:uniqueId val="{0000001D-2EBF-463B-9105-5150B2A1BCBE}"/>
                </c:ext>
              </c:extLst>
            </c:dLbl>
            <c:dLbl>
              <c:idx val="5"/>
              <c:delete val="1"/>
              <c:extLst>
                <c:ext xmlns:c15="http://schemas.microsoft.com/office/drawing/2012/chart" uri="{CE6537A1-D6FC-4f65-9D91-7224C49458BB}"/>
                <c:ext xmlns:c16="http://schemas.microsoft.com/office/drawing/2014/chart" uri="{C3380CC4-5D6E-409C-BE32-E72D297353CC}">
                  <c16:uniqueId val="{0000001E-2EBF-463B-9105-5150B2A1BCBE}"/>
                </c:ext>
              </c:extLst>
            </c:dLbl>
            <c:dLbl>
              <c:idx val="6"/>
              <c:delete val="1"/>
              <c:extLst>
                <c:ext xmlns:c15="http://schemas.microsoft.com/office/drawing/2012/chart" uri="{CE6537A1-D6FC-4f65-9D91-7224C49458BB}"/>
                <c:ext xmlns:c16="http://schemas.microsoft.com/office/drawing/2014/chart" uri="{C3380CC4-5D6E-409C-BE32-E72D297353CC}">
                  <c16:uniqueId val="{0000001F-2EBF-463B-9105-5150B2A1BCBE}"/>
                </c:ext>
              </c:extLst>
            </c:dLbl>
            <c:dLbl>
              <c:idx val="7"/>
              <c:delete val="1"/>
              <c:extLst>
                <c:ext xmlns:c15="http://schemas.microsoft.com/office/drawing/2012/chart" uri="{CE6537A1-D6FC-4f65-9D91-7224C49458BB}"/>
                <c:ext xmlns:c16="http://schemas.microsoft.com/office/drawing/2014/chart" uri="{C3380CC4-5D6E-409C-BE32-E72D297353CC}">
                  <c16:uniqueId val="{00000020-2EBF-463B-9105-5150B2A1BCBE}"/>
                </c:ext>
              </c:extLst>
            </c:dLbl>
            <c:dLbl>
              <c:idx val="8"/>
              <c:delete val="1"/>
              <c:extLst>
                <c:ext xmlns:c15="http://schemas.microsoft.com/office/drawing/2012/chart" uri="{CE6537A1-D6FC-4f65-9D91-7224C49458BB}"/>
                <c:ext xmlns:c16="http://schemas.microsoft.com/office/drawing/2014/chart" uri="{C3380CC4-5D6E-409C-BE32-E72D297353CC}">
                  <c16:uniqueId val="{00000021-2EBF-463B-9105-5150B2A1BCBE}"/>
                </c:ext>
              </c:extLst>
            </c:dLbl>
            <c:dLbl>
              <c:idx val="9"/>
              <c:delete val="1"/>
              <c:extLst>
                <c:ext xmlns:c15="http://schemas.microsoft.com/office/drawing/2012/chart" uri="{CE6537A1-D6FC-4f65-9D91-7224C49458BB}"/>
                <c:ext xmlns:c16="http://schemas.microsoft.com/office/drawing/2014/chart" uri="{C3380CC4-5D6E-409C-BE32-E72D297353CC}">
                  <c16:uniqueId val="{00000022-2EBF-463B-9105-5150B2A1BCBE}"/>
                </c:ext>
              </c:extLst>
            </c:dLbl>
            <c:dLbl>
              <c:idx val="10"/>
              <c:delete val="1"/>
              <c:extLst>
                <c:ext xmlns:c15="http://schemas.microsoft.com/office/drawing/2012/chart" uri="{CE6537A1-D6FC-4f65-9D91-7224C49458BB}"/>
                <c:ext xmlns:c16="http://schemas.microsoft.com/office/drawing/2014/chart" uri="{C3380CC4-5D6E-409C-BE32-E72D297353CC}">
                  <c16:uniqueId val="{00000023-2EBF-463B-9105-5150B2A1BCB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val>
            <c:numRef>
              <c:f>Calculations!$F$258:$F$269</c:f>
              <c:numCache>
                <c:formatCode>0.00</c:formatCode>
                <c:ptCount val="12"/>
                <c:pt idx="0">
                  <c:v>0.67253766521630065</c:v>
                </c:pt>
                <c:pt idx="1">
                  <c:v>0.67253766521630065</c:v>
                </c:pt>
                <c:pt idx="2">
                  <c:v>0.67253766521630065</c:v>
                </c:pt>
                <c:pt idx="3">
                  <c:v>0.67253766521630065</c:v>
                </c:pt>
                <c:pt idx="4">
                  <c:v>0.67253766521630065</c:v>
                </c:pt>
                <c:pt idx="5">
                  <c:v>0.67253766521630065</c:v>
                </c:pt>
                <c:pt idx="6">
                  <c:v>0.67253766521630065</c:v>
                </c:pt>
                <c:pt idx="7">
                  <c:v>0.67253766521630065</c:v>
                </c:pt>
                <c:pt idx="8">
                  <c:v>0.67253766521630065</c:v>
                </c:pt>
                <c:pt idx="9">
                  <c:v>0.67253766521630065</c:v>
                </c:pt>
                <c:pt idx="10">
                  <c:v>0.67253766521630065</c:v>
                </c:pt>
                <c:pt idx="11">
                  <c:v>0.67253766521630065</c:v>
                </c:pt>
              </c:numCache>
            </c:numRef>
          </c:val>
          <c:smooth val="0"/>
          <c:extLst>
            <c:ext xmlns:c16="http://schemas.microsoft.com/office/drawing/2014/chart" uri="{C3380CC4-5D6E-409C-BE32-E72D297353CC}">
              <c16:uniqueId val="{00000024-2EBF-463B-9105-5150B2A1BCBE}"/>
            </c:ext>
          </c:extLst>
        </c:ser>
        <c:ser>
          <c:idx val="4"/>
          <c:order val="3"/>
          <c:tx>
            <c:strRef>
              <c:f>Calculations!$G$257</c:f>
              <c:strCache>
                <c:ptCount val="1"/>
                <c:pt idx="0">
                  <c:v>+ 2 σ</c:v>
                </c:pt>
              </c:strCache>
            </c:strRef>
          </c:tx>
          <c:spPr>
            <a:ln w="19050" cap="rnd">
              <a:solidFill>
                <a:srgbClr val="FF0000"/>
              </a:solidFill>
              <a:prstDash val="dash"/>
              <a:round/>
            </a:ln>
            <a:effectLst/>
          </c:spPr>
          <c:marker>
            <c:symbol val="circle"/>
            <c:size val="5"/>
            <c:spPr>
              <a:noFill/>
              <a:ln w="9525">
                <a:noFill/>
              </a:ln>
              <a:effectLst/>
            </c:spPr>
          </c:marker>
          <c:dLbls>
            <c:dLbl>
              <c:idx val="0"/>
              <c:delete val="1"/>
              <c:extLst>
                <c:ext xmlns:c15="http://schemas.microsoft.com/office/drawing/2012/chart" uri="{CE6537A1-D6FC-4f65-9D91-7224C49458BB}"/>
                <c:ext xmlns:c16="http://schemas.microsoft.com/office/drawing/2014/chart" uri="{C3380CC4-5D6E-409C-BE32-E72D297353CC}">
                  <c16:uniqueId val="{00000025-2EBF-463B-9105-5150B2A1BCBE}"/>
                </c:ext>
              </c:extLst>
            </c:dLbl>
            <c:dLbl>
              <c:idx val="1"/>
              <c:delete val="1"/>
              <c:extLst>
                <c:ext xmlns:c15="http://schemas.microsoft.com/office/drawing/2012/chart" uri="{CE6537A1-D6FC-4f65-9D91-7224C49458BB}"/>
                <c:ext xmlns:c16="http://schemas.microsoft.com/office/drawing/2014/chart" uri="{C3380CC4-5D6E-409C-BE32-E72D297353CC}">
                  <c16:uniqueId val="{00000026-2EBF-463B-9105-5150B2A1BCBE}"/>
                </c:ext>
              </c:extLst>
            </c:dLbl>
            <c:dLbl>
              <c:idx val="2"/>
              <c:delete val="1"/>
              <c:extLst>
                <c:ext xmlns:c15="http://schemas.microsoft.com/office/drawing/2012/chart" uri="{CE6537A1-D6FC-4f65-9D91-7224C49458BB}"/>
                <c:ext xmlns:c16="http://schemas.microsoft.com/office/drawing/2014/chart" uri="{C3380CC4-5D6E-409C-BE32-E72D297353CC}">
                  <c16:uniqueId val="{00000027-2EBF-463B-9105-5150B2A1BCBE}"/>
                </c:ext>
              </c:extLst>
            </c:dLbl>
            <c:dLbl>
              <c:idx val="3"/>
              <c:delete val="1"/>
              <c:extLst>
                <c:ext xmlns:c15="http://schemas.microsoft.com/office/drawing/2012/chart" uri="{CE6537A1-D6FC-4f65-9D91-7224C49458BB}"/>
                <c:ext xmlns:c16="http://schemas.microsoft.com/office/drawing/2014/chart" uri="{C3380CC4-5D6E-409C-BE32-E72D297353CC}">
                  <c16:uniqueId val="{00000028-2EBF-463B-9105-5150B2A1BCBE}"/>
                </c:ext>
              </c:extLst>
            </c:dLbl>
            <c:dLbl>
              <c:idx val="4"/>
              <c:delete val="1"/>
              <c:extLst>
                <c:ext xmlns:c15="http://schemas.microsoft.com/office/drawing/2012/chart" uri="{CE6537A1-D6FC-4f65-9D91-7224C49458BB}"/>
                <c:ext xmlns:c16="http://schemas.microsoft.com/office/drawing/2014/chart" uri="{C3380CC4-5D6E-409C-BE32-E72D297353CC}">
                  <c16:uniqueId val="{00000029-2EBF-463B-9105-5150B2A1BCBE}"/>
                </c:ext>
              </c:extLst>
            </c:dLbl>
            <c:dLbl>
              <c:idx val="5"/>
              <c:delete val="1"/>
              <c:extLst>
                <c:ext xmlns:c15="http://schemas.microsoft.com/office/drawing/2012/chart" uri="{CE6537A1-D6FC-4f65-9D91-7224C49458BB}"/>
                <c:ext xmlns:c16="http://schemas.microsoft.com/office/drawing/2014/chart" uri="{C3380CC4-5D6E-409C-BE32-E72D297353CC}">
                  <c16:uniqueId val="{0000002A-2EBF-463B-9105-5150B2A1BCBE}"/>
                </c:ext>
              </c:extLst>
            </c:dLbl>
            <c:dLbl>
              <c:idx val="6"/>
              <c:delete val="1"/>
              <c:extLst>
                <c:ext xmlns:c15="http://schemas.microsoft.com/office/drawing/2012/chart" uri="{CE6537A1-D6FC-4f65-9D91-7224C49458BB}"/>
                <c:ext xmlns:c16="http://schemas.microsoft.com/office/drawing/2014/chart" uri="{C3380CC4-5D6E-409C-BE32-E72D297353CC}">
                  <c16:uniqueId val="{0000002B-2EBF-463B-9105-5150B2A1BCBE}"/>
                </c:ext>
              </c:extLst>
            </c:dLbl>
            <c:dLbl>
              <c:idx val="7"/>
              <c:delete val="1"/>
              <c:extLst>
                <c:ext xmlns:c15="http://schemas.microsoft.com/office/drawing/2012/chart" uri="{CE6537A1-D6FC-4f65-9D91-7224C49458BB}"/>
                <c:ext xmlns:c16="http://schemas.microsoft.com/office/drawing/2014/chart" uri="{C3380CC4-5D6E-409C-BE32-E72D297353CC}">
                  <c16:uniqueId val="{0000002C-2EBF-463B-9105-5150B2A1BCBE}"/>
                </c:ext>
              </c:extLst>
            </c:dLbl>
            <c:dLbl>
              <c:idx val="8"/>
              <c:delete val="1"/>
              <c:extLst>
                <c:ext xmlns:c15="http://schemas.microsoft.com/office/drawing/2012/chart" uri="{CE6537A1-D6FC-4f65-9D91-7224C49458BB}"/>
                <c:ext xmlns:c16="http://schemas.microsoft.com/office/drawing/2014/chart" uri="{C3380CC4-5D6E-409C-BE32-E72D297353CC}">
                  <c16:uniqueId val="{0000002D-2EBF-463B-9105-5150B2A1BCBE}"/>
                </c:ext>
              </c:extLst>
            </c:dLbl>
            <c:dLbl>
              <c:idx val="9"/>
              <c:delete val="1"/>
              <c:extLst>
                <c:ext xmlns:c15="http://schemas.microsoft.com/office/drawing/2012/chart" uri="{CE6537A1-D6FC-4f65-9D91-7224C49458BB}"/>
                <c:ext xmlns:c16="http://schemas.microsoft.com/office/drawing/2014/chart" uri="{C3380CC4-5D6E-409C-BE32-E72D297353CC}">
                  <c16:uniqueId val="{0000002E-2EBF-463B-9105-5150B2A1BCBE}"/>
                </c:ext>
              </c:extLst>
            </c:dLbl>
            <c:dLbl>
              <c:idx val="10"/>
              <c:delete val="1"/>
              <c:extLst>
                <c:ext xmlns:c15="http://schemas.microsoft.com/office/drawing/2012/chart" uri="{CE6537A1-D6FC-4f65-9D91-7224C49458BB}"/>
                <c:ext xmlns:c16="http://schemas.microsoft.com/office/drawing/2014/chart" uri="{C3380CC4-5D6E-409C-BE32-E72D297353CC}">
                  <c16:uniqueId val="{0000002F-2EBF-463B-9105-5150B2A1BCB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val>
            <c:numRef>
              <c:f>Calculations!$G$258:$G$269</c:f>
              <c:numCache>
                <c:formatCode>General</c:formatCode>
                <c:ptCount val="12"/>
                <c:pt idx="0">
                  <c:v>1.0565913362340655</c:v>
                </c:pt>
                <c:pt idx="1">
                  <c:v>1.0565913362340655</c:v>
                </c:pt>
                <c:pt idx="2">
                  <c:v>1.0565913362340655</c:v>
                </c:pt>
                <c:pt idx="3">
                  <c:v>1.0565913362340655</c:v>
                </c:pt>
                <c:pt idx="4">
                  <c:v>1.0565913362340655</c:v>
                </c:pt>
                <c:pt idx="5">
                  <c:v>1.0565913362340655</c:v>
                </c:pt>
                <c:pt idx="6">
                  <c:v>1.0565913362340655</c:v>
                </c:pt>
                <c:pt idx="7">
                  <c:v>1.0565913362340655</c:v>
                </c:pt>
                <c:pt idx="8">
                  <c:v>1.0565913362340655</c:v>
                </c:pt>
                <c:pt idx="9">
                  <c:v>1.0565913362340655</c:v>
                </c:pt>
                <c:pt idx="10">
                  <c:v>1.0565913362340655</c:v>
                </c:pt>
                <c:pt idx="11">
                  <c:v>1.0565913362340655</c:v>
                </c:pt>
              </c:numCache>
            </c:numRef>
          </c:val>
          <c:smooth val="0"/>
          <c:extLst>
            <c:ext xmlns:c16="http://schemas.microsoft.com/office/drawing/2014/chart" uri="{C3380CC4-5D6E-409C-BE32-E72D297353CC}">
              <c16:uniqueId val="{00000030-2EBF-463B-9105-5150B2A1BCBE}"/>
            </c:ext>
          </c:extLst>
        </c:ser>
        <c:ser>
          <c:idx val="5"/>
          <c:order val="4"/>
          <c:tx>
            <c:strRef>
              <c:f>Calculations!$H$257</c:f>
              <c:strCache>
                <c:ptCount val="1"/>
                <c:pt idx="0">
                  <c:v>- 2 σ</c:v>
                </c:pt>
              </c:strCache>
            </c:strRef>
          </c:tx>
          <c:spPr>
            <a:ln w="19050" cap="rnd">
              <a:solidFill>
                <a:srgbClr val="FF0000"/>
              </a:solidFill>
              <a:prstDash val="dash"/>
              <a:round/>
            </a:ln>
            <a:effectLst/>
          </c:spPr>
          <c:marker>
            <c:symbol val="circle"/>
            <c:size val="5"/>
            <c:spPr>
              <a:noFill/>
              <a:ln w="9525">
                <a:noFill/>
              </a:ln>
              <a:effectLst/>
            </c:spPr>
          </c:marker>
          <c:dLbls>
            <c:dLbl>
              <c:idx val="0"/>
              <c:delete val="1"/>
              <c:extLst>
                <c:ext xmlns:c15="http://schemas.microsoft.com/office/drawing/2012/chart" uri="{CE6537A1-D6FC-4f65-9D91-7224C49458BB}"/>
                <c:ext xmlns:c16="http://schemas.microsoft.com/office/drawing/2014/chart" uri="{C3380CC4-5D6E-409C-BE32-E72D297353CC}">
                  <c16:uniqueId val="{00000031-2EBF-463B-9105-5150B2A1BCBE}"/>
                </c:ext>
              </c:extLst>
            </c:dLbl>
            <c:dLbl>
              <c:idx val="1"/>
              <c:delete val="1"/>
              <c:extLst>
                <c:ext xmlns:c15="http://schemas.microsoft.com/office/drawing/2012/chart" uri="{CE6537A1-D6FC-4f65-9D91-7224C49458BB}"/>
                <c:ext xmlns:c16="http://schemas.microsoft.com/office/drawing/2014/chart" uri="{C3380CC4-5D6E-409C-BE32-E72D297353CC}">
                  <c16:uniqueId val="{00000032-2EBF-463B-9105-5150B2A1BCBE}"/>
                </c:ext>
              </c:extLst>
            </c:dLbl>
            <c:dLbl>
              <c:idx val="2"/>
              <c:delete val="1"/>
              <c:extLst>
                <c:ext xmlns:c15="http://schemas.microsoft.com/office/drawing/2012/chart" uri="{CE6537A1-D6FC-4f65-9D91-7224C49458BB}"/>
                <c:ext xmlns:c16="http://schemas.microsoft.com/office/drawing/2014/chart" uri="{C3380CC4-5D6E-409C-BE32-E72D297353CC}">
                  <c16:uniqueId val="{00000033-2EBF-463B-9105-5150B2A1BCBE}"/>
                </c:ext>
              </c:extLst>
            </c:dLbl>
            <c:dLbl>
              <c:idx val="3"/>
              <c:delete val="1"/>
              <c:extLst>
                <c:ext xmlns:c15="http://schemas.microsoft.com/office/drawing/2012/chart" uri="{CE6537A1-D6FC-4f65-9D91-7224C49458BB}"/>
                <c:ext xmlns:c16="http://schemas.microsoft.com/office/drawing/2014/chart" uri="{C3380CC4-5D6E-409C-BE32-E72D297353CC}">
                  <c16:uniqueId val="{00000034-2EBF-463B-9105-5150B2A1BCBE}"/>
                </c:ext>
              </c:extLst>
            </c:dLbl>
            <c:dLbl>
              <c:idx val="4"/>
              <c:delete val="1"/>
              <c:extLst>
                <c:ext xmlns:c15="http://schemas.microsoft.com/office/drawing/2012/chart" uri="{CE6537A1-D6FC-4f65-9D91-7224C49458BB}"/>
                <c:ext xmlns:c16="http://schemas.microsoft.com/office/drawing/2014/chart" uri="{C3380CC4-5D6E-409C-BE32-E72D297353CC}">
                  <c16:uniqueId val="{00000035-2EBF-463B-9105-5150B2A1BCBE}"/>
                </c:ext>
              </c:extLst>
            </c:dLbl>
            <c:dLbl>
              <c:idx val="5"/>
              <c:delete val="1"/>
              <c:extLst>
                <c:ext xmlns:c15="http://schemas.microsoft.com/office/drawing/2012/chart" uri="{CE6537A1-D6FC-4f65-9D91-7224C49458BB}"/>
                <c:ext xmlns:c16="http://schemas.microsoft.com/office/drawing/2014/chart" uri="{C3380CC4-5D6E-409C-BE32-E72D297353CC}">
                  <c16:uniqueId val="{00000036-2EBF-463B-9105-5150B2A1BCBE}"/>
                </c:ext>
              </c:extLst>
            </c:dLbl>
            <c:dLbl>
              <c:idx val="6"/>
              <c:delete val="1"/>
              <c:extLst>
                <c:ext xmlns:c15="http://schemas.microsoft.com/office/drawing/2012/chart" uri="{CE6537A1-D6FC-4f65-9D91-7224C49458BB}"/>
                <c:ext xmlns:c16="http://schemas.microsoft.com/office/drawing/2014/chart" uri="{C3380CC4-5D6E-409C-BE32-E72D297353CC}">
                  <c16:uniqueId val="{00000037-2EBF-463B-9105-5150B2A1BCBE}"/>
                </c:ext>
              </c:extLst>
            </c:dLbl>
            <c:dLbl>
              <c:idx val="7"/>
              <c:delete val="1"/>
              <c:extLst>
                <c:ext xmlns:c15="http://schemas.microsoft.com/office/drawing/2012/chart" uri="{CE6537A1-D6FC-4f65-9D91-7224C49458BB}"/>
                <c:ext xmlns:c16="http://schemas.microsoft.com/office/drawing/2014/chart" uri="{C3380CC4-5D6E-409C-BE32-E72D297353CC}">
                  <c16:uniqueId val="{00000038-2EBF-463B-9105-5150B2A1BCBE}"/>
                </c:ext>
              </c:extLst>
            </c:dLbl>
            <c:dLbl>
              <c:idx val="8"/>
              <c:delete val="1"/>
              <c:extLst>
                <c:ext xmlns:c15="http://schemas.microsoft.com/office/drawing/2012/chart" uri="{CE6537A1-D6FC-4f65-9D91-7224C49458BB}"/>
                <c:ext xmlns:c16="http://schemas.microsoft.com/office/drawing/2014/chart" uri="{C3380CC4-5D6E-409C-BE32-E72D297353CC}">
                  <c16:uniqueId val="{00000039-2EBF-463B-9105-5150B2A1BCBE}"/>
                </c:ext>
              </c:extLst>
            </c:dLbl>
            <c:dLbl>
              <c:idx val="9"/>
              <c:delete val="1"/>
              <c:extLst>
                <c:ext xmlns:c15="http://schemas.microsoft.com/office/drawing/2012/chart" uri="{CE6537A1-D6FC-4f65-9D91-7224C49458BB}"/>
                <c:ext xmlns:c16="http://schemas.microsoft.com/office/drawing/2014/chart" uri="{C3380CC4-5D6E-409C-BE32-E72D297353CC}">
                  <c16:uniqueId val="{0000003A-2EBF-463B-9105-5150B2A1BCBE}"/>
                </c:ext>
              </c:extLst>
            </c:dLbl>
            <c:dLbl>
              <c:idx val="10"/>
              <c:delete val="1"/>
              <c:extLst>
                <c:ext xmlns:c15="http://schemas.microsoft.com/office/drawing/2012/chart" uri="{CE6537A1-D6FC-4f65-9D91-7224C49458BB}"/>
                <c:ext xmlns:c16="http://schemas.microsoft.com/office/drawing/2014/chart" uri="{C3380CC4-5D6E-409C-BE32-E72D297353CC}">
                  <c16:uniqueId val="{0000003B-2EBF-463B-9105-5150B2A1BCB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val>
            <c:numRef>
              <c:f>Calculations!$H$258:$H$269</c:f>
              <c:numCache>
                <c:formatCode>General</c:formatCode>
                <c:ptCount val="12"/>
                <c:pt idx="0">
                  <c:v>0.54451977487704573</c:v>
                </c:pt>
                <c:pt idx="1">
                  <c:v>0.54451977487704573</c:v>
                </c:pt>
                <c:pt idx="2">
                  <c:v>0.54451977487704573</c:v>
                </c:pt>
                <c:pt idx="3">
                  <c:v>0.54451977487704573</c:v>
                </c:pt>
                <c:pt idx="4">
                  <c:v>0.54451977487704573</c:v>
                </c:pt>
                <c:pt idx="5">
                  <c:v>0.54451977487704573</c:v>
                </c:pt>
                <c:pt idx="6">
                  <c:v>0.54451977487704573</c:v>
                </c:pt>
                <c:pt idx="7">
                  <c:v>0.54451977487704573</c:v>
                </c:pt>
                <c:pt idx="8">
                  <c:v>0.54451977487704573</c:v>
                </c:pt>
                <c:pt idx="9">
                  <c:v>0.54451977487704573</c:v>
                </c:pt>
                <c:pt idx="10">
                  <c:v>0.54451977487704573</c:v>
                </c:pt>
                <c:pt idx="11">
                  <c:v>0.54451977487704573</c:v>
                </c:pt>
              </c:numCache>
            </c:numRef>
          </c:val>
          <c:smooth val="0"/>
          <c:extLst>
            <c:ext xmlns:c16="http://schemas.microsoft.com/office/drawing/2014/chart" uri="{C3380CC4-5D6E-409C-BE32-E72D297353CC}">
              <c16:uniqueId val="{0000003C-2EBF-463B-9105-5150B2A1BCBE}"/>
            </c:ext>
          </c:extLst>
        </c:ser>
        <c:ser>
          <c:idx val="6"/>
          <c:order val="5"/>
          <c:tx>
            <c:strRef>
              <c:f>Calculations!$I$257</c:f>
              <c:strCache>
                <c:ptCount val="1"/>
                <c:pt idx="0">
                  <c:v>+ 3 σ</c:v>
                </c:pt>
              </c:strCache>
            </c:strRef>
          </c:tx>
          <c:spPr>
            <a:ln w="19050" cap="rnd">
              <a:solidFill>
                <a:srgbClr val="FF0000"/>
              </a:solidFill>
              <a:round/>
            </a:ln>
            <a:effectLst/>
          </c:spPr>
          <c:marker>
            <c:symbol val="circle"/>
            <c:size val="5"/>
            <c:spPr>
              <a:noFill/>
              <a:ln w="9525">
                <a:noFill/>
              </a:ln>
              <a:effectLst/>
            </c:spPr>
          </c:marker>
          <c:dLbls>
            <c:dLbl>
              <c:idx val="0"/>
              <c:delete val="1"/>
              <c:extLst>
                <c:ext xmlns:c15="http://schemas.microsoft.com/office/drawing/2012/chart" uri="{CE6537A1-D6FC-4f65-9D91-7224C49458BB}"/>
                <c:ext xmlns:c16="http://schemas.microsoft.com/office/drawing/2014/chart" uri="{C3380CC4-5D6E-409C-BE32-E72D297353CC}">
                  <c16:uniqueId val="{0000003D-2EBF-463B-9105-5150B2A1BCBE}"/>
                </c:ext>
              </c:extLst>
            </c:dLbl>
            <c:dLbl>
              <c:idx val="1"/>
              <c:delete val="1"/>
              <c:extLst>
                <c:ext xmlns:c15="http://schemas.microsoft.com/office/drawing/2012/chart" uri="{CE6537A1-D6FC-4f65-9D91-7224C49458BB}"/>
                <c:ext xmlns:c16="http://schemas.microsoft.com/office/drawing/2014/chart" uri="{C3380CC4-5D6E-409C-BE32-E72D297353CC}">
                  <c16:uniqueId val="{0000003E-2EBF-463B-9105-5150B2A1BCBE}"/>
                </c:ext>
              </c:extLst>
            </c:dLbl>
            <c:dLbl>
              <c:idx val="2"/>
              <c:delete val="1"/>
              <c:extLst>
                <c:ext xmlns:c15="http://schemas.microsoft.com/office/drawing/2012/chart" uri="{CE6537A1-D6FC-4f65-9D91-7224C49458BB}"/>
                <c:ext xmlns:c16="http://schemas.microsoft.com/office/drawing/2014/chart" uri="{C3380CC4-5D6E-409C-BE32-E72D297353CC}">
                  <c16:uniqueId val="{0000003F-2EBF-463B-9105-5150B2A1BCBE}"/>
                </c:ext>
              </c:extLst>
            </c:dLbl>
            <c:dLbl>
              <c:idx val="3"/>
              <c:delete val="1"/>
              <c:extLst>
                <c:ext xmlns:c15="http://schemas.microsoft.com/office/drawing/2012/chart" uri="{CE6537A1-D6FC-4f65-9D91-7224C49458BB}"/>
                <c:ext xmlns:c16="http://schemas.microsoft.com/office/drawing/2014/chart" uri="{C3380CC4-5D6E-409C-BE32-E72D297353CC}">
                  <c16:uniqueId val="{00000040-2EBF-463B-9105-5150B2A1BCBE}"/>
                </c:ext>
              </c:extLst>
            </c:dLbl>
            <c:dLbl>
              <c:idx val="4"/>
              <c:delete val="1"/>
              <c:extLst>
                <c:ext xmlns:c15="http://schemas.microsoft.com/office/drawing/2012/chart" uri="{CE6537A1-D6FC-4f65-9D91-7224C49458BB}"/>
                <c:ext xmlns:c16="http://schemas.microsoft.com/office/drawing/2014/chart" uri="{C3380CC4-5D6E-409C-BE32-E72D297353CC}">
                  <c16:uniqueId val="{00000041-2EBF-463B-9105-5150B2A1BCBE}"/>
                </c:ext>
              </c:extLst>
            </c:dLbl>
            <c:dLbl>
              <c:idx val="5"/>
              <c:delete val="1"/>
              <c:extLst>
                <c:ext xmlns:c15="http://schemas.microsoft.com/office/drawing/2012/chart" uri="{CE6537A1-D6FC-4f65-9D91-7224C49458BB}"/>
                <c:ext xmlns:c16="http://schemas.microsoft.com/office/drawing/2014/chart" uri="{C3380CC4-5D6E-409C-BE32-E72D297353CC}">
                  <c16:uniqueId val="{00000042-2EBF-463B-9105-5150B2A1BCBE}"/>
                </c:ext>
              </c:extLst>
            </c:dLbl>
            <c:dLbl>
              <c:idx val="6"/>
              <c:delete val="1"/>
              <c:extLst>
                <c:ext xmlns:c15="http://schemas.microsoft.com/office/drawing/2012/chart" uri="{CE6537A1-D6FC-4f65-9D91-7224C49458BB}"/>
                <c:ext xmlns:c16="http://schemas.microsoft.com/office/drawing/2014/chart" uri="{C3380CC4-5D6E-409C-BE32-E72D297353CC}">
                  <c16:uniqueId val="{00000043-2EBF-463B-9105-5150B2A1BCBE}"/>
                </c:ext>
              </c:extLst>
            </c:dLbl>
            <c:dLbl>
              <c:idx val="7"/>
              <c:delete val="1"/>
              <c:extLst>
                <c:ext xmlns:c15="http://schemas.microsoft.com/office/drawing/2012/chart" uri="{CE6537A1-D6FC-4f65-9D91-7224C49458BB}"/>
                <c:ext xmlns:c16="http://schemas.microsoft.com/office/drawing/2014/chart" uri="{C3380CC4-5D6E-409C-BE32-E72D297353CC}">
                  <c16:uniqueId val="{00000044-2EBF-463B-9105-5150B2A1BCBE}"/>
                </c:ext>
              </c:extLst>
            </c:dLbl>
            <c:dLbl>
              <c:idx val="8"/>
              <c:delete val="1"/>
              <c:extLst>
                <c:ext xmlns:c15="http://schemas.microsoft.com/office/drawing/2012/chart" uri="{CE6537A1-D6FC-4f65-9D91-7224C49458BB}"/>
                <c:ext xmlns:c16="http://schemas.microsoft.com/office/drawing/2014/chart" uri="{C3380CC4-5D6E-409C-BE32-E72D297353CC}">
                  <c16:uniqueId val="{00000045-2EBF-463B-9105-5150B2A1BCBE}"/>
                </c:ext>
              </c:extLst>
            </c:dLbl>
            <c:dLbl>
              <c:idx val="9"/>
              <c:delete val="1"/>
              <c:extLst>
                <c:ext xmlns:c15="http://schemas.microsoft.com/office/drawing/2012/chart" uri="{CE6537A1-D6FC-4f65-9D91-7224C49458BB}"/>
                <c:ext xmlns:c16="http://schemas.microsoft.com/office/drawing/2014/chart" uri="{C3380CC4-5D6E-409C-BE32-E72D297353CC}">
                  <c16:uniqueId val="{00000046-2EBF-463B-9105-5150B2A1BCBE}"/>
                </c:ext>
              </c:extLst>
            </c:dLbl>
            <c:dLbl>
              <c:idx val="10"/>
              <c:delete val="1"/>
              <c:extLst>
                <c:ext xmlns:c15="http://schemas.microsoft.com/office/drawing/2012/chart" uri="{CE6537A1-D6FC-4f65-9D91-7224C49458BB}"/>
                <c:ext xmlns:c16="http://schemas.microsoft.com/office/drawing/2014/chart" uri="{C3380CC4-5D6E-409C-BE32-E72D297353CC}">
                  <c16:uniqueId val="{00000047-2EBF-463B-9105-5150B2A1BCB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val>
            <c:numRef>
              <c:f>Calculations!$I$258:$I$269</c:f>
              <c:numCache>
                <c:formatCode>0.00</c:formatCode>
                <c:ptCount val="12"/>
                <c:pt idx="0">
                  <c:v>1.1846092265733204</c:v>
                </c:pt>
                <c:pt idx="1">
                  <c:v>1.1846092265733204</c:v>
                </c:pt>
                <c:pt idx="2">
                  <c:v>1.1846092265733204</c:v>
                </c:pt>
                <c:pt idx="3">
                  <c:v>1.1846092265733204</c:v>
                </c:pt>
                <c:pt idx="4">
                  <c:v>1.1846092265733204</c:v>
                </c:pt>
                <c:pt idx="5">
                  <c:v>1.1846092265733204</c:v>
                </c:pt>
                <c:pt idx="6">
                  <c:v>1.1846092265733204</c:v>
                </c:pt>
                <c:pt idx="7">
                  <c:v>1.1846092265733204</c:v>
                </c:pt>
                <c:pt idx="8">
                  <c:v>1.1846092265733204</c:v>
                </c:pt>
                <c:pt idx="9">
                  <c:v>1.1846092265733204</c:v>
                </c:pt>
                <c:pt idx="10">
                  <c:v>1.1846092265733204</c:v>
                </c:pt>
                <c:pt idx="11">
                  <c:v>1.1846092265733204</c:v>
                </c:pt>
              </c:numCache>
            </c:numRef>
          </c:val>
          <c:smooth val="0"/>
          <c:extLst>
            <c:ext xmlns:c16="http://schemas.microsoft.com/office/drawing/2014/chart" uri="{C3380CC4-5D6E-409C-BE32-E72D297353CC}">
              <c16:uniqueId val="{00000048-2EBF-463B-9105-5150B2A1BCBE}"/>
            </c:ext>
          </c:extLst>
        </c:ser>
        <c:ser>
          <c:idx val="7"/>
          <c:order val="6"/>
          <c:tx>
            <c:strRef>
              <c:f>Calculations!$J$257</c:f>
              <c:strCache>
                <c:ptCount val="1"/>
                <c:pt idx="0">
                  <c:v>- 3 σ</c:v>
                </c:pt>
              </c:strCache>
            </c:strRef>
          </c:tx>
          <c:spPr>
            <a:ln w="19050" cap="rnd">
              <a:solidFill>
                <a:srgbClr val="FF0000"/>
              </a:solidFill>
              <a:round/>
            </a:ln>
            <a:effectLst/>
          </c:spPr>
          <c:marker>
            <c:symbol val="circle"/>
            <c:size val="5"/>
            <c:spPr>
              <a:noFill/>
              <a:ln w="9525">
                <a:noFill/>
              </a:ln>
              <a:effectLst/>
            </c:spPr>
          </c:marker>
          <c:dLbls>
            <c:dLbl>
              <c:idx val="0"/>
              <c:delete val="1"/>
              <c:extLst>
                <c:ext xmlns:c15="http://schemas.microsoft.com/office/drawing/2012/chart" uri="{CE6537A1-D6FC-4f65-9D91-7224C49458BB}"/>
                <c:ext xmlns:c16="http://schemas.microsoft.com/office/drawing/2014/chart" uri="{C3380CC4-5D6E-409C-BE32-E72D297353CC}">
                  <c16:uniqueId val="{00000049-2EBF-463B-9105-5150B2A1BCBE}"/>
                </c:ext>
              </c:extLst>
            </c:dLbl>
            <c:dLbl>
              <c:idx val="1"/>
              <c:delete val="1"/>
              <c:extLst>
                <c:ext xmlns:c15="http://schemas.microsoft.com/office/drawing/2012/chart" uri="{CE6537A1-D6FC-4f65-9D91-7224C49458BB}"/>
                <c:ext xmlns:c16="http://schemas.microsoft.com/office/drawing/2014/chart" uri="{C3380CC4-5D6E-409C-BE32-E72D297353CC}">
                  <c16:uniqueId val="{0000004A-2EBF-463B-9105-5150B2A1BCBE}"/>
                </c:ext>
              </c:extLst>
            </c:dLbl>
            <c:dLbl>
              <c:idx val="2"/>
              <c:delete val="1"/>
              <c:extLst>
                <c:ext xmlns:c15="http://schemas.microsoft.com/office/drawing/2012/chart" uri="{CE6537A1-D6FC-4f65-9D91-7224C49458BB}"/>
                <c:ext xmlns:c16="http://schemas.microsoft.com/office/drawing/2014/chart" uri="{C3380CC4-5D6E-409C-BE32-E72D297353CC}">
                  <c16:uniqueId val="{0000004B-2EBF-463B-9105-5150B2A1BCBE}"/>
                </c:ext>
              </c:extLst>
            </c:dLbl>
            <c:dLbl>
              <c:idx val="3"/>
              <c:delete val="1"/>
              <c:extLst>
                <c:ext xmlns:c15="http://schemas.microsoft.com/office/drawing/2012/chart" uri="{CE6537A1-D6FC-4f65-9D91-7224C49458BB}"/>
                <c:ext xmlns:c16="http://schemas.microsoft.com/office/drawing/2014/chart" uri="{C3380CC4-5D6E-409C-BE32-E72D297353CC}">
                  <c16:uniqueId val="{0000004C-2EBF-463B-9105-5150B2A1BCBE}"/>
                </c:ext>
              </c:extLst>
            </c:dLbl>
            <c:dLbl>
              <c:idx val="4"/>
              <c:delete val="1"/>
              <c:extLst>
                <c:ext xmlns:c15="http://schemas.microsoft.com/office/drawing/2012/chart" uri="{CE6537A1-D6FC-4f65-9D91-7224C49458BB}"/>
                <c:ext xmlns:c16="http://schemas.microsoft.com/office/drawing/2014/chart" uri="{C3380CC4-5D6E-409C-BE32-E72D297353CC}">
                  <c16:uniqueId val="{0000004D-2EBF-463B-9105-5150B2A1BCBE}"/>
                </c:ext>
              </c:extLst>
            </c:dLbl>
            <c:dLbl>
              <c:idx val="5"/>
              <c:delete val="1"/>
              <c:extLst>
                <c:ext xmlns:c15="http://schemas.microsoft.com/office/drawing/2012/chart" uri="{CE6537A1-D6FC-4f65-9D91-7224C49458BB}"/>
                <c:ext xmlns:c16="http://schemas.microsoft.com/office/drawing/2014/chart" uri="{C3380CC4-5D6E-409C-BE32-E72D297353CC}">
                  <c16:uniqueId val="{0000004E-2EBF-463B-9105-5150B2A1BCBE}"/>
                </c:ext>
              </c:extLst>
            </c:dLbl>
            <c:dLbl>
              <c:idx val="6"/>
              <c:delete val="1"/>
              <c:extLst>
                <c:ext xmlns:c15="http://schemas.microsoft.com/office/drawing/2012/chart" uri="{CE6537A1-D6FC-4f65-9D91-7224C49458BB}"/>
                <c:ext xmlns:c16="http://schemas.microsoft.com/office/drawing/2014/chart" uri="{C3380CC4-5D6E-409C-BE32-E72D297353CC}">
                  <c16:uniqueId val="{0000004F-2EBF-463B-9105-5150B2A1BCBE}"/>
                </c:ext>
              </c:extLst>
            </c:dLbl>
            <c:dLbl>
              <c:idx val="7"/>
              <c:delete val="1"/>
              <c:extLst>
                <c:ext xmlns:c15="http://schemas.microsoft.com/office/drawing/2012/chart" uri="{CE6537A1-D6FC-4f65-9D91-7224C49458BB}"/>
                <c:ext xmlns:c16="http://schemas.microsoft.com/office/drawing/2014/chart" uri="{C3380CC4-5D6E-409C-BE32-E72D297353CC}">
                  <c16:uniqueId val="{00000050-2EBF-463B-9105-5150B2A1BCBE}"/>
                </c:ext>
              </c:extLst>
            </c:dLbl>
            <c:dLbl>
              <c:idx val="8"/>
              <c:delete val="1"/>
              <c:extLst>
                <c:ext xmlns:c15="http://schemas.microsoft.com/office/drawing/2012/chart" uri="{CE6537A1-D6FC-4f65-9D91-7224C49458BB}"/>
                <c:ext xmlns:c16="http://schemas.microsoft.com/office/drawing/2014/chart" uri="{C3380CC4-5D6E-409C-BE32-E72D297353CC}">
                  <c16:uniqueId val="{00000051-2EBF-463B-9105-5150B2A1BCBE}"/>
                </c:ext>
              </c:extLst>
            </c:dLbl>
            <c:dLbl>
              <c:idx val="9"/>
              <c:delete val="1"/>
              <c:extLst>
                <c:ext xmlns:c15="http://schemas.microsoft.com/office/drawing/2012/chart" uri="{CE6537A1-D6FC-4f65-9D91-7224C49458BB}"/>
                <c:ext xmlns:c16="http://schemas.microsoft.com/office/drawing/2014/chart" uri="{C3380CC4-5D6E-409C-BE32-E72D297353CC}">
                  <c16:uniqueId val="{00000052-2EBF-463B-9105-5150B2A1BCBE}"/>
                </c:ext>
              </c:extLst>
            </c:dLbl>
            <c:dLbl>
              <c:idx val="10"/>
              <c:delete val="1"/>
              <c:extLst>
                <c:ext xmlns:c15="http://schemas.microsoft.com/office/drawing/2012/chart" uri="{CE6537A1-D6FC-4f65-9D91-7224C49458BB}"/>
                <c:ext xmlns:c16="http://schemas.microsoft.com/office/drawing/2014/chart" uri="{C3380CC4-5D6E-409C-BE32-E72D297353CC}">
                  <c16:uniqueId val="{00000053-2EBF-463B-9105-5150B2A1BCB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val>
            <c:numRef>
              <c:f>Calculations!$J$258:$J$269</c:f>
              <c:numCache>
                <c:formatCode>General</c:formatCode>
                <c:ptCount val="12"/>
                <c:pt idx="0">
                  <c:v>0.4165018845377908</c:v>
                </c:pt>
                <c:pt idx="1">
                  <c:v>0.4165018845377908</c:v>
                </c:pt>
                <c:pt idx="2">
                  <c:v>0.4165018845377908</c:v>
                </c:pt>
                <c:pt idx="3">
                  <c:v>0.4165018845377908</c:v>
                </c:pt>
                <c:pt idx="4">
                  <c:v>0.4165018845377908</c:v>
                </c:pt>
                <c:pt idx="5">
                  <c:v>0.4165018845377908</c:v>
                </c:pt>
                <c:pt idx="6">
                  <c:v>0.4165018845377908</c:v>
                </c:pt>
                <c:pt idx="7">
                  <c:v>0.4165018845377908</c:v>
                </c:pt>
                <c:pt idx="8">
                  <c:v>0.4165018845377908</c:v>
                </c:pt>
                <c:pt idx="9">
                  <c:v>0.4165018845377908</c:v>
                </c:pt>
                <c:pt idx="10">
                  <c:v>0.4165018845377908</c:v>
                </c:pt>
                <c:pt idx="11">
                  <c:v>0.4165018845377908</c:v>
                </c:pt>
              </c:numCache>
            </c:numRef>
          </c:val>
          <c:smooth val="0"/>
          <c:extLst>
            <c:ext xmlns:c16="http://schemas.microsoft.com/office/drawing/2014/chart" uri="{C3380CC4-5D6E-409C-BE32-E72D297353CC}">
              <c16:uniqueId val="{00000054-2EBF-463B-9105-5150B2A1BCBE}"/>
            </c:ext>
          </c:extLst>
        </c:ser>
        <c:ser>
          <c:idx val="2"/>
          <c:order val="7"/>
          <c:tx>
            <c:strRef>
              <c:f>'Gown and Glove'!$G$27</c:f>
              <c:strCache>
                <c:ptCount val="1"/>
                <c:pt idx="0">
                  <c:v>Percentage</c:v>
                </c:pt>
              </c:strCache>
            </c:strRef>
          </c:tx>
          <c:spPr>
            <a:ln w="28575" cap="rnd">
              <a:solidFill>
                <a:srgbClr val="6862E4"/>
              </a:solidFill>
              <a:round/>
            </a:ln>
            <a:effectLst/>
          </c:spPr>
          <c:marker>
            <c:symbol val="square"/>
            <c:size val="7"/>
            <c:spPr>
              <a:solidFill>
                <a:srgbClr val="6862E4"/>
              </a:solidFill>
              <a:ln w="19050">
                <a:solidFill>
                  <a:srgbClr val="00B0F0"/>
                </a:solidFill>
              </a:ln>
              <a:effectLst/>
            </c:spPr>
          </c:marker>
          <c:cat>
            <c:multiLvlStrRef>
              <c:f>'Gown and Glove'!$C$28:$D$39</c:f>
              <c:multiLvlStrCache>
                <c:ptCount val="12"/>
                <c:lvl>
                  <c:pt idx="0">
                    <c:v>July</c:v>
                  </c:pt>
                  <c:pt idx="1">
                    <c:v>August</c:v>
                  </c:pt>
                  <c:pt idx="2">
                    <c:v>September</c:v>
                  </c:pt>
                  <c:pt idx="3">
                    <c:v>October</c:v>
                  </c:pt>
                  <c:pt idx="4">
                    <c:v>November</c:v>
                  </c:pt>
                  <c:pt idx="5">
                    <c:v>December</c:v>
                  </c:pt>
                  <c:pt idx="6">
                    <c:v>January</c:v>
                  </c:pt>
                  <c:pt idx="7">
                    <c:v>February</c:v>
                  </c:pt>
                  <c:pt idx="8">
                    <c:v>March</c:v>
                  </c:pt>
                  <c:pt idx="9">
                    <c:v>April</c:v>
                  </c:pt>
                  <c:pt idx="10">
                    <c:v>May</c:v>
                  </c:pt>
                  <c:pt idx="11">
                    <c:v>June</c:v>
                  </c:pt>
                </c:lvl>
                <c:lvl>
                  <c:pt idx="0">
                    <c:v>2018</c:v>
                  </c:pt>
                  <c:pt idx="1">
                    <c:v>2018</c:v>
                  </c:pt>
                  <c:pt idx="2">
                    <c:v>2018</c:v>
                  </c:pt>
                  <c:pt idx="3">
                    <c:v>2018</c:v>
                  </c:pt>
                  <c:pt idx="4">
                    <c:v>2018</c:v>
                  </c:pt>
                  <c:pt idx="5">
                    <c:v>2018</c:v>
                  </c:pt>
                  <c:pt idx="6">
                    <c:v>2019</c:v>
                  </c:pt>
                  <c:pt idx="7">
                    <c:v>2019</c:v>
                  </c:pt>
                  <c:pt idx="8">
                    <c:v>2019</c:v>
                  </c:pt>
                  <c:pt idx="9">
                    <c:v>2019</c:v>
                  </c:pt>
                  <c:pt idx="10">
                    <c:v>2019</c:v>
                  </c:pt>
                  <c:pt idx="11">
                    <c:v>2019</c:v>
                  </c:pt>
                </c:lvl>
              </c:multiLvlStrCache>
            </c:multiLvlStrRef>
          </c:cat>
          <c:val>
            <c:numRef>
              <c:f>'Gown and Glove'!$G$28:$G$39</c:f>
              <c:numCache>
                <c:formatCode>0%</c:formatCode>
                <c:ptCount val="12"/>
                <c:pt idx="0">
                  <c:v>0.72</c:v>
                </c:pt>
                <c:pt idx="1">
                  <c:v>0.56000000000000005</c:v>
                </c:pt>
                <c:pt idx="2">
                  <c:v>0.68</c:v>
                </c:pt>
                <c:pt idx="3">
                  <c:v>0.8</c:v>
                </c:pt>
                <c:pt idx="4">
                  <c:v>0.64</c:v>
                </c:pt>
                <c:pt idx="5">
                  <c:v>0.73333333333333328</c:v>
                </c:pt>
                <c:pt idx="6">
                  <c:v>0.8666666666666667</c:v>
                </c:pt>
                <c:pt idx="7">
                  <c:v>0.96666666666666667</c:v>
                </c:pt>
                <c:pt idx="8">
                  <c:v>0.96</c:v>
                </c:pt>
                <c:pt idx="9">
                  <c:v>0.92</c:v>
                </c:pt>
                <c:pt idx="10">
                  <c:v>0.84</c:v>
                </c:pt>
                <c:pt idx="11">
                  <c:v>0.92</c:v>
                </c:pt>
              </c:numCache>
            </c:numRef>
          </c:val>
          <c:smooth val="0"/>
          <c:extLst>
            <c:ext xmlns:c16="http://schemas.microsoft.com/office/drawing/2014/chart" uri="{C3380CC4-5D6E-409C-BE32-E72D297353CC}">
              <c16:uniqueId val="{00000055-2EBF-463B-9105-5150B2A1BCBE}"/>
            </c:ext>
          </c:extLst>
        </c:ser>
        <c:ser>
          <c:idx val="8"/>
          <c:order val="8"/>
          <c:tx>
            <c:strRef>
              <c:f>Calculations!$K$257</c:f>
              <c:strCache>
                <c:ptCount val="1"/>
                <c:pt idx="0">
                  <c:v>Upper Single Point Failure</c:v>
                </c:pt>
              </c:strCache>
            </c:strRef>
          </c:tx>
          <c:spPr>
            <a:ln w="28575" cap="rnd">
              <a:noFill/>
              <a:round/>
            </a:ln>
            <a:effectLst/>
          </c:spPr>
          <c:marker>
            <c:symbol val="square"/>
            <c:size val="7"/>
            <c:spPr>
              <a:solidFill>
                <a:srgbClr val="FF0000"/>
              </a:solidFill>
              <a:ln w="19050" cmpd="dbl">
                <a:solidFill>
                  <a:srgbClr val="00B0F0"/>
                </a:solidFill>
              </a:ln>
              <a:effectLst/>
            </c:spPr>
          </c:marker>
          <c:val>
            <c:numRef>
              <c:f>Calculations!$K$258:$K$269</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56-2EBF-463B-9105-5150B2A1BCBE}"/>
            </c:ext>
          </c:extLst>
        </c:ser>
        <c:ser>
          <c:idx val="10"/>
          <c:order val="9"/>
          <c:tx>
            <c:strRef>
              <c:f>Calculations!$L$257</c:f>
              <c:strCache>
                <c:ptCount val="1"/>
                <c:pt idx="0">
                  <c:v>Lower Single Point Failure</c:v>
                </c:pt>
              </c:strCache>
            </c:strRef>
          </c:tx>
          <c:spPr>
            <a:ln w="28575" cap="rnd">
              <a:noFill/>
              <a:round/>
            </a:ln>
            <a:effectLst/>
          </c:spPr>
          <c:marker>
            <c:symbol val="square"/>
            <c:size val="7"/>
            <c:spPr>
              <a:solidFill>
                <a:srgbClr val="FF0000"/>
              </a:solidFill>
              <a:ln w="19050">
                <a:solidFill>
                  <a:srgbClr val="00B0F0"/>
                </a:solidFill>
              </a:ln>
              <a:effectLst/>
            </c:spPr>
          </c:marker>
          <c:val>
            <c:numRef>
              <c:f>Calculations!$L$258:$L$269</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57-2EBF-463B-9105-5150B2A1BCBE}"/>
            </c:ext>
          </c:extLst>
        </c:ser>
        <c:ser>
          <c:idx val="11"/>
          <c:order val="10"/>
          <c:tx>
            <c:strRef>
              <c:f>Calculations!$M$257</c:f>
              <c:strCache>
                <c:ptCount val="1"/>
                <c:pt idx="0">
                  <c:v>Upper Double Point Failure</c:v>
                </c:pt>
              </c:strCache>
            </c:strRef>
          </c:tx>
          <c:spPr>
            <a:ln w="28575" cap="rnd">
              <a:noFill/>
              <a:round/>
            </a:ln>
            <a:effectLst/>
          </c:spPr>
          <c:marker>
            <c:symbol val="square"/>
            <c:size val="7"/>
            <c:spPr>
              <a:solidFill>
                <a:schemeClr val="accent4"/>
              </a:solidFill>
              <a:ln w="19050">
                <a:solidFill>
                  <a:srgbClr val="00B0F0"/>
                </a:solidFill>
              </a:ln>
              <a:effectLst/>
            </c:spPr>
          </c:marker>
          <c:val>
            <c:numRef>
              <c:f>Calculations!$M$258:$M$269</c:f>
              <c:numCache>
                <c:formatCode>General</c:formatCode>
                <c:ptCount val="12"/>
                <c:pt idx="1">
                  <c:v>#N/A</c:v>
                </c:pt>
                <c:pt idx="2">
                  <c:v>#N/A</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58-2EBF-463B-9105-5150B2A1BCBE}"/>
            </c:ext>
          </c:extLst>
        </c:ser>
        <c:ser>
          <c:idx val="13"/>
          <c:order val="11"/>
          <c:tx>
            <c:strRef>
              <c:f>Calculations!$N$257</c:f>
              <c:strCache>
                <c:ptCount val="1"/>
                <c:pt idx="0">
                  <c:v>Lower Double Point Failure</c:v>
                </c:pt>
              </c:strCache>
            </c:strRef>
          </c:tx>
          <c:spPr>
            <a:ln w="28575" cap="rnd">
              <a:noFill/>
              <a:round/>
            </a:ln>
            <a:effectLst/>
          </c:spPr>
          <c:marker>
            <c:symbol val="square"/>
            <c:size val="7"/>
            <c:spPr>
              <a:solidFill>
                <a:srgbClr val="FFC000"/>
              </a:solidFill>
              <a:ln w="19050">
                <a:solidFill>
                  <a:srgbClr val="00B0F0"/>
                </a:solidFill>
              </a:ln>
              <a:effectLst/>
            </c:spPr>
          </c:marker>
          <c:val>
            <c:numRef>
              <c:f>Calculations!$N$258:$N$269</c:f>
              <c:numCache>
                <c:formatCode>General</c:formatCode>
                <c:ptCount val="12"/>
                <c:pt idx="1">
                  <c:v>#N/A</c:v>
                </c:pt>
                <c:pt idx="2">
                  <c:v>#N/A</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59-2EBF-463B-9105-5150B2A1BCBE}"/>
            </c:ext>
          </c:extLst>
        </c:ser>
        <c:ser>
          <c:idx val="12"/>
          <c:order val="12"/>
          <c:tx>
            <c:strRef>
              <c:f>Calculations!$O$257</c:f>
              <c:strCache>
                <c:ptCount val="1"/>
                <c:pt idx="0">
                  <c:v>Upper Four Point Failure</c:v>
                </c:pt>
              </c:strCache>
            </c:strRef>
          </c:tx>
          <c:spPr>
            <a:ln w="28575" cap="rnd">
              <a:noFill/>
              <a:round/>
            </a:ln>
            <a:effectLst/>
          </c:spPr>
          <c:marker>
            <c:symbol val="square"/>
            <c:size val="7"/>
            <c:spPr>
              <a:solidFill>
                <a:srgbClr val="E121E1"/>
              </a:solidFill>
              <a:ln w="19050">
                <a:solidFill>
                  <a:srgbClr val="00B0F0"/>
                </a:solidFill>
              </a:ln>
              <a:effectLst/>
            </c:spPr>
          </c:marker>
          <c:val>
            <c:numRef>
              <c:f>Calculations!$O$258:$O$269</c:f>
              <c:numCache>
                <c:formatCode>General</c:formatCode>
                <c:ptCount val="12"/>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5A-2EBF-463B-9105-5150B2A1BCBE}"/>
            </c:ext>
          </c:extLst>
        </c:ser>
        <c:ser>
          <c:idx val="14"/>
          <c:order val="13"/>
          <c:tx>
            <c:strRef>
              <c:f>Calculations!$P$257</c:f>
              <c:strCache>
                <c:ptCount val="1"/>
                <c:pt idx="0">
                  <c:v>Lower Four Point Failure</c:v>
                </c:pt>
              </c:strCache>
            </c:strRef>
          </c:tx>
          <c:spPr>
            <a:ln w="28575" cap="rnd">
              <a:noFill/>
              <a:round/>
            </a:ln>
            <a:effectLst/>
          </c:spPr>
          <c:marker>
            <c:symbol val="square"/>
            <c:size val="7"/>
            <c:spPr>
              <a:solidFill>
                <a:srgbClr val="E121E1"/>
              </a:solidFill>
              <a:ln w="19050">
                <a:solidFill>
                  <a:srgbClr val="00B0F0"/>
                </a:solidFill>
              </a:ln>
              <a:effectLst/>
            </c:spPr>
          </c:marker>
          <c:val>
            <c:numRef>
              <c:f>Calculations!$P$258:$P$269</c:f>
              <c:numCache>
                <c:formatCode>General</c:formatCode>
                <c:ptCount val="12"/>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5B-2EBF-463B-9105-5150B2A1BCBE}"/>
            </c:ext>
          </c:extLst>
        </c:ser>
        <c:ser>
          <c:idx val="9"/>
          <c:order val="14"/>
          <c:tx>
            <c:strRef>
              <c:f>Calculations!$Q$257</c:f>
              <c:strCache>
                <c:ptCount val="1"/>
                <c:pt idx="0">
                  <c:v>Upper Eight Point Failure</c:v>
                </c:pt>
              </c:strCache>
            </c:strRef>
          </c:tx>
          <c:spPr>
            <a:ln w="28575" cap="rnd">
              <a:noFill/>
              <a:round/>
            </a:ln>
            <a:effectLst/>
          </c:spPr>
          <c:marker>
            <c:symbol val="square"/>
            <c:size val="7"/>
            <c:spPr>
              <a:solidFill>
                <a:srgbClr val="42EF25"/>
              </a:solidFill>
              <a:ln w="19050">
                <a:solidFill>
                  <a:srgbClr val="00B0F0"/>
                </a:solidFill>
              </a:ln>
              <a:effectLst/>
            </c:spPr>
          </c:marker>
          <c:val>
            <c:numRef>
              <c:f>Calculations!$Q$258:$Q$269</c:f>
              <c:numCache>
                <c:formatCode>General</c:formatCode>
                <c:ptCount val="12"/>
                <c:pt idx="7">
                  <c:v>#N/A</c:v>
                </c:pt>
                <c:pt idx="8">
                  <c:v>#N/A</c:v>
                </c:pt>
                <c:pt idx="9">
                  <c:v>#N/A</c:v>
                </c:pt>
                <c:pt idx="10">
                  <c:v>#N/A</c:v>
                </c:pt>
                <c:pt idx="11">
                  <c:v>#N/A</c:v>
                </c:pt>
              </c:numCache>
            </c:numRef>
          </c:val>
          <c:smooth val="0"/>
          <c:extLst>
            <c:ext xmlns:c16="http://schemas.microsoft.com/office/drawing/2014/chart" uri="{C3380CC4-5D6E-409C-BE32-E72D297353CC}">
              <c16:uniqueId val="{0000005C-2EBF-463B-9105-5150B2A1BCBE}"/>
            </c:ext>
          </c:extLst>
        </c:ser>
        <c:ser>
          <c:idx val="15"/>
          <c:order val="15"/>
          <c:tx>
            <c:strRef>
              <c:f>Calculations!$R$257</c:f>
              <c:strCache>
                <c:ptCount val="1"/>
                <c:pt idx="0">
                  <c:v>Lower Eight Point Failure</c:v>
                </c:pt>
              </c:strCache>
            </c:strRef>
          </c:tx>
          <c:spPr>
            <a:ln w="28575" cap="rnd">
              <a:noFill/>
              <a:round/>
            </a:ln>
            <a:effectLst/>
          </c:spPr>
          <c:marker>
            <c:symbol val="square"/>
            <c:size val="7"/>
            <c:spPr>
              <a:solidFill>
                <a:srgbClr val="42EF25"/>
              </a:solidFill>
              <a:ln w="19050">
                <a:solidFill>
                  <a:srgbClr val="00B0F0"/>
                </a:solidFill>
              </a:ln>
              <a:effectLst/>
            </c:spPr>
          </c:marker>
          <c:val>
            <c:numRef>
              <c:f>Calculations!$R$258:$R$269</c:f>
              <c:numCache>
                <c:formatCode>General</c:formatCode>
                <c:ptCount val="12"/>
                <c:pt idx="7">
                  <c:v>#N/A</c:v>
                </c:pt>
                <c:pt idx="8">
                  <c:v>#N/A</c:v>
                </c:pt>
                <c:pt idx="9">
                  <c:v>#N/A</c:v>
                </c:pt>
                <c:pt idx="10">
                  <c:v>#N/A</c:v>
                </c:pt>
                <c:pt idx="11">
                  <c:v>#N/A</c:v>
                </c:pt>
              </c:numCache>
            </c:numRef>
          </c:val>
          <c:smooth val="0"/>
          <c:extLst>
            <c:ext xmlns:c16="http://schemas.microsoft.com/office/drawing/2014/chart" uri="{C3380CC4-5D6E-409C-BE32-E72D297353CC}">
              <c16:uniqueId val="{0000005D-2EBF-463B-9105-5150B2A1BCBE}"/>
            </c:ext>
          </c:extLst>
        </c:ser>
        <c:dLbls>
          <c:showLegendKey val="0"/>
          <c:showVal val="0"/>
          <c:showCatName val="0"/>
          <c:showSerName val="0"/>
          <c:showPercent val="0"/>
          <c:showBubbleSize val="0"/>
        </c:dLbls>
        <c:marker val="1"/>
        <c:smooth val="0"/>
        <c:axId val="328240544"/>
        <c:axId val="328234312"/>
      </c:lineChart>
      <c:catAx>
        <c:axId val="328240544"/>
        <c:scaling>
          <c:orientation val="minMax"/>
        </c:scaling>
        <c:delete val="0"/>
        <c:axPos val="b"/>
        <c:title>
          <c:tx>
            <c:rich>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b="1"/>
                  <a:t>Year and Month</a:t>
                </a:r>
              </a:p>
            </c:rich>
          </c:tx>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nextTo"/>
        <c:spPr>
          <a:noFill/>
          <a:ln w="12700"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28234312"/>
        <c:crosses val="autoZero"/>
        <c:auto val="1"/>
        <c:lblAlgn val="ctr"/>
        <c:lblOffset val="100"/>
        <c:noMultiLvlLbl val="0"/>
      </c:catAx>
      <c:valAx>
        <c:axId val="328234312"/>
        <c:scaling>
          <c:orientation val="minMax"/>
          <c:max val="1"/>
          <c:min val="0.5"/>
        </c:scaling>
        <c:delete val="0"/>
        <c:axPos val="l"/>
        <c:majorGridlines>
          <c:spPr>
            <a:ln w="12700" cap="flat" cmpd="sng" algn="ctr">
              <a:solidFill>
                <a:schemeClr val="tx1">
                  <a:lumMod val="50000"/>
                  <a:lumOff val="50000"/>
                </a:schemeClr>
              </a:solidFill>
              <a:round/>
            </a:ln>
            <a:effectLst/>
          </c:spPr>
        </c:majorGridlines>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b="1"/>
                  <a:t>Hand Hygiene Compliance (Percentage)</a:t>
                </a:r>
              </a:p>
            </c:rich>
          </c:tx>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12700">
            <a:solidFill>
              <a:schemeClr val="tx1">
                <a:lumMod val="50000"/>
                <a:lumOff val="50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28240544"/>
        <c:crosses val="autoZero"/>
        <c:crossBetween val="between"/>
      </c:valAx>
      <c:spPr>
        <a:noFill/>
        <a:ln w="25400">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12700"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800" b="0" i="0" baseline="0">
                <a:effectLst/>
              </a:rPr>
              <a:t>Control Chart of Other Process Measure, by Month.</a:t>
            </a:r>
            <a:endParaRPr lang="en-US">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tx>
            <c:strRef>
              <c:f>Calculations!$D$272</c:f>
              <c:strCache>
                <c:ptCount val="1"/>
                <c:pt idx="0">
                  <c:v>Average</c:v>
                </c:pt>
              </c:strCache>
            </c:strRef>
          </c:tx>
          <c:spPr>
            <a:ln w="19050" cap="rnd">
              <a:solidFill>
                <a:srgbClr val="00B050"/>
              </a:solidFill>
              <a:round/>
            </a:ln>
            <a:effectLst/>
          </c:spPr>
          <c:marker>
            <c:symbol val="circle"/>
            <c:size val="5"/>
            <c:spPr>
              <a:noFill/>
              <a:ln w="9525">
                <a:noFill/>
              </a:ln>
              <a:effectLst/>
            </c:spPr>
          </c:marker>
          <c:dLbls>
            <c:dLbl>
              <c:idx val="0"/>
              <c:delete val="1"/>
              <c:extLst>
                <c:ext xmlns:c15="http://schemas.microsoft.com/office/drawing/2012/chart" uri="{CE6537A1-D6FC-4f65-9D91-7224C49458BB}"/>
                <c:ext xmlns:c16="http://schemas.microsoft.com/office/drawing/2014/chart" uri="{C3380CC4-5D6E-409C-BE32-E72D297353CC}">
                  <c16:uniqueId val="{00000000-5873-4964-AEFE-148B91CF0D21}"/>
                </c:ext>
              </c:extLst>
            </c:dLbl>
            <c:dLbl>
              <c:idx val="1"/>
              <c:delete val="1"/>
              <c:extLst>
                <c:ext xmlns:c15="http://schemas.microsoft.com/office/drawing/2012/chart" uri="{CE6537A1-D6FC-4f65-9D91-7224C49458BB}"/>
                <c:ext xmlns:c16="http://schemas.microsoft.com/office/drawing/2014/chart" uri="{C3380CC4-5D6E-409C-BE32-E72D297353CC}">
                  <c16:uniqueId val="{00000001-5873-4964-AEFE-148B91CF0D21}"/>
                </c:ext>
              </c:extLst>
            </c:dLbl>
            <c:dLbl>
              <c:idx val="2"/>
              <c:delete val="1"/>
              <c:extLst>
                <c:ext xmlns:c15="http://schemas.microsoft.com/office/drawing/2012/chart" uri="{CE6537A1-D6FC-4f65-9D91-7224C49458BB}"/>
                <c:ext xmlns:c16="http://schemas.microsoft.com/office/drawing/2014/chart" uri="{C3380CC4-5D6E-409C-BE32-E72D297353CC}">
                  <c16:uniqueId val="{00000002-5873-4964-AEFE-148B91CF0D21}"/>
                </c:ext>
              </c:extLst>
            </c:dLbl>
            <c:dLbl>
              <c:idx val="3"/>
              <c:delete val="1"/>
              <c:extLst>
                <c:ext xmlns:c15="http://schemas.microsoft.com/office/drawing/2012/chart" uri="{CE6537A1-D6FC-4f65-9D91-7224C49458BB}"/>
                <c:ext xmlns:c16="http://schemas.microsoft.com/office/drawing/2014/chart" uri="{C3380CC4-5D6E-409C-BE32-E72D297353CC}">
                  <c16:uniqueId val="{00000003-5873-4964-AEFE-148B91CF0D21}"/>
                </c:ext>
              </c:extLst>
            </c:dLbl>
            <c:dLbl>
              <c:idx val="4"/>
              <c:delete val="1"/>
              <c:extLst>
                <c:ext xmlns:c15="http://schemas.microsoft.com/office/drawing/2012/chart" uri="{CE6537A1-D6FC-4f65-9D91-7224C49458BB}"/>
                <c:ext xmlns:c16="http://schemas.microsoft.com/office/drawing/2014/chart" uri="{C3380CC4-5D6E-409C-BE32-E72D297353CC}">
                  <c16:uniqueId val="{00000004-5873-4964-AEFE-148B91CF0D21}"/>
                </c:ext>
              </c:extLst>
            </c:dLbl>
            <c:dLbl>
              <c:idx val="5"/>
              <c:delete val="1"/>
              <c:extLst>
                <c:ext xmlns:c15="http://schemas.microsoft.com/office/drawing/2012/chart" uri="{CE6537A1-D6FC-4f65-9D91-7224C49458BB}"/>
                <c:ext xmlns:c16="http://schemas.microsoft.com/office/drawing/2014/chart" uri="{C3380CC4-5D6E-409C-BE32-E72D297353CC}">
                  <c16:uniqueId val="{00000005-5873-4964-AEFE-148B91CF0D21}"/>
                </c:ext>
              </c:extLst>
            </c:dLbl>
            <c:dLbl>
              <c:idx val="6"/>
              <c:delete val="1"/>
              <c:extLst>
                <c:ext xmlns:c15="http://schemas.microsoft.com/office/drawing/2012/chart" uri="{CE6537A1-D6FC-4f65-9D91-7224C49458BB}"/>
                <c:ext xmlns:c16="http://schemas.microsoft.com/office/drawing/2014/chart" uri="{C3380CC4-5D6E-409C-BE32-E72D297353CC}">
                  <c16:uniqueId val="{00000006-5873-4964-AEFE-148B91CF0D21}"/>
                </c:ext>
              </c:extLst>
            </c:dLbl>
            <c:dLbl>
              <c:idx val="7"/>
              <c:delete val="1"/>
              <c:extLst>
                <c:ext xmlns:c15="http://schemas.microsoft.com/office/drawing/2012/chart" uri="{CE6537A1-D6FC-4f65-9D91-7224C49458BB}"/>
                <c:ext xmlns:c16="http://schemas.microsoft.com/office/drawing/2014/chart" uri="{C3380CC4-5D6E-409C-BE32-E72D297353CC}">
                  <c16:uniqueId val="{00000007-5873-4964-AEFE-148B91CF0D21}"/>
                </c:ext>
              </c:extLst>
            </c:dLbl>
            <c:dLbl>
              <c:idx val="8"/>
              <c:delete val="1"/>
              <c:extLst>
                <c:ext xmlns:c15="http://schemas.microsoft.com/office/drawing/2012/chart" uri="{CE6537A1-D6FC-4f65-9D91-7224C49458BB}"/>
                <c:ext xmlns:c16="http://schemas.microsoft.com/office/drawing/2014/chart" uri="{C3380CC4-5D6E-409C-BE32-E72D297353CC}">
                  <c16:uniqueId val="{00000008-5873-4964-AEFE-148B91CF0D21}"/>
                </c:ext>
              </c:extLst>
            </c:dLbl>
            <c:dLbl>
              <c:idx val="9"/>
              <c:delete val="1"/>
              <c:extLst>
                <c:ext xmlns:c15="http://schemas.microsoft.com/office/drawing/2012/chart" uri="{CE6537A1-D6FC-4f65-9D91-7224C49458BB}"/>
                <c:ext xmlns:c16="http://schemas.microsoft.com/office/drawing/2014/chart" uri="{C3380CC4-5D6E-409C-BE32-E72D297353CC}">
                  <c16:uniqueId val="{00000009-5873-4964-AEFE-148B91CF0D21}"/>
                </c:ext>
              </c:extLst>
            </c:dLbl>
            <c:dLbl>
              <c:idx val="10"/>
              <c:delete val="1"/>
              <c:extLst>
                <c:ext xmlns:c15="http://schemas.microsoft.com/office/drawing/2012/chart" uri="{CE6537A1-D6FC-4f65-9D91-7224C49458BB}"/>
                <c:ext xmlns:c16="http://schemas.microsoft.com/office/drawing/2014/chart" uri="{C3380CC4-5D6E-409C-BE32-E72D297353CC}">
                  <c16:uniqueId val="{0000000A-5873-4964-AEFE-148B91CF0D21}"/>
                </c:ext>
              </c:extLst>
            </c:dLbl>
            <c:dLbl>
              <c:idx val="11"/>
              <c:tx>
                <c:rich>
                  <a:bodyPr/>
                  <a:lstStyle/>
                  <a:p>
                    <a:fld id="{A64E369B-833B-4B0B-9F62-2315C4F6B80B}" type="CELLREF">
                      <a:rPr lang="en-US"/>
                      <a:pPr/>
                      <a:t>[CELLREF]</a:t>
                    </a:fld>
                    <a:endParaRPr lang="en-US"/>
                  </a:p>
                </c:rich>
              </c:tx>
              <c:dLblPos val="r"/>
              <c:showLegendKey val="0"/>
              <c:showVal val="0"/>
              <c:showCatName val="0"/>
              <c:showSerName val="1"/>
              <c:showPercent val="0"/>
              <c:showBubbleSize val="0"/>
              <c:extLst>
                <c:ext xmlns:c15="http://schemas.microsoft.com/office/drawing/2012/chart" uri="{CE6537A1-D6FC-4f65-9D91-7224C49458BB}">
                  <c15:dlblFieldTable>
                    <c15:dlblFTEntry>
                      <c15:txfldGUID>{A64E369B-833B-4B0B-9F62-2315C4F6B80B}</c15:txfldGUID>
                      <c15:f>DropDown!$A$14</c15:f>
                      <c15:dlblFieldTableCache>
                        <c:ptCount val="1"/>
                        <c:pt idx="0">
                          <c:v>Avg.</c:v>
                        </c:pt>
                      </c15:dlblFieldTableCache>
                    </c15:dlblFTEntry>
                  </c15:dlblFieldTable>
                  <c15:showDataLabelsRange val="0"/>
                </c:ext>
                <c:ext xmlns:c16="http://schemas.microsoft.com/office/drawing/2014/chart" uri="{C3380CC4-5D6E-409C-BE32-E72D297353CC}">
                  <c16:uniqueId val="{0000000B-5873-4964-AEFE-148B91CF0D2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val>
            <c:numRef>
              <c:f>Calculations!$D$273:$D$284</c:f>
              <c:numCache>
                <c:formatCode>0.00</c:formatCode>
                <c:ptCount val="12"/>
                <c:pt idx="0">
                  <c:v>0.66500000000000004</c:v>
                </c:pt>
                <c:pt idx="1">
                  <c:v>0.66500000000000004</c:v>
                </c:pt>
                <c:pt idx="2">
                  <c:v>0.66500000000000004</c:v>
                </c:pt>
                <c:pt idx="3">
                  <c:v>0.66500000000000004</c:v>
                </c:pt>
                <c:pt idx="4">
                  <c:v>0.66500000000000004</c:v>
                </c:pt>
                <c:pt idx="5">
                  <c:v>0.66500000000000004</c:v>
                </c:pt>
                <c:pt idx="6">
                  <c:v>0.66500000000000004</c:v>
                </c:pt>
                <c:pt idx="7">
                  <c:v>0.66500000000000004</c:v>
                </c:pt>
                <c:pt idx="8">
                  <c:v>0.66500000000000004</c:v>
                </c:pt>
                <c:pt idx="9">
                  <c:v>0.66500000000000004</c:v>
                </c:pt>
                <c:pt idx="10">
                  <c:v>0.66500000000000004</c:v>
                </c:pt>
                <c:pt idx="11">
                  <c:v>0.66500000000000004</c:v>
                </c:pt>
              </c:numCache>
            </c:numRef>
          </c:val>
          <c:smooth val="0"/>
          <c:extLst>
            <c:ext xmlns:c16="http://schemas.microsoft.com/office/drawing/2014/chart" uri="{C3380CC4-5D6E-409C-BE32-E72D297353CC}">
              <c16:uniqueId val="{0000000C-5873-4964-AEFE-148B91CF0D21}"/>
            </c:ext>
          </c:extLst>
        </c:ser>
        <c:ser>
          <c:idx val="0"/>
          <c:order val="1"/>
          <c:tx>
            <c:strRef>
              <c:f>Calculations!$E$272</c:f>
              <c:strCache>
                <c:ptCount val="1"/>
                <c:pt idx="0">
                  <c:v>+ 1 σ</c:v>
                </c:pt>
              </c:strCache>
            </c:strRef>
          </c:tx>
          <c:spPr>
            <a:ln w="19050" cap="rnd">
              <a:solidFill>
                <a:srgbClr val="FF0000"/>
              </a:solidFill>
              <a:prstDash val="sysDot"/>
              <a:round/>
            </a:ln>
            <a:effectLst/>
          </c:spPr>
          <c:marker>
            <c:symbol val="circle"/>
            <c:size val="5"/>
            <c:spPr>
              <a:noFill/>
              <a:ln w="9525">
                <a:noFill/>
              </a:ln>
              <a:effectLst/>
            </c:spPr>
          </c:marker>
          <c:dLbls>
            <c:dLbl>
              <c:idx val="0"/>
              <c:delete val="1"/>
              <c:extLst>
                <c:ext xmlns:c15="http://schemas.microsoft.com/office/drawing/2012/chart" uri="{CE6537A1-D6FC-4f65-9D91-7224C49458BB}"/>
                <c:ext xmlns:c16="http://schemas.microsoft.com/office/drawing/2014/chart" uri="{C3380CC4-5D6E-409C-BE32-E72D297353CC}">
                  <c16:uniqueId val="{0000000D-5873-4964-AEFE-148B91CF0D21}"/>
                </c:ext>
              </c:extLst>
            </c:dLbl>
            <c:dLbl>
              <c:idx val="1"/>
              <c:delete val="1"/>
              <c:extLst>
                <c:ext xmlns:c15="http://schemas.microsoft.com/office/drawing/2012/chart" uri="{CE6537A1-D6FC-4f65-9D91-7224C49458BB}"/>
                <c:ext xmlns:c16="http://schemas.microsoft.com/office/drawing/2014/chart" uri="{C3380CC4-5D6E-409C-BE32-E72D297353CC}">
                  <c16:uniqueId val="{0000000E-5873-4964-AEFE-148B91CF0D21}"/>
                </c:ext>
              </c:extLst>
            </c:dLbl>
            <c:dLbl>
              <c:idx val="2"/>
              <c:delete val="1"/>
              <c:extLst>
                <c:ext xmlns:c15="http://schemas.microsoft.com/office/drawing/2012/chart" uri="{CE6537A1-D6FC-4f65-9D91-7224C49458BB}"/>
                <c:ext xmlns:c16="http://schemas.microsoft.com/office/drawing/2014/chart" uri="{C3380CC4-5D6E-409C-BE32-E72D297353CC}">
                  <c16:uniqueId val="{0000000F-5873-4964-AEFE-148B91CF0D21}"/>
                </c:ext>
              </c:extLst>
            </c:dLbl>
            <c:dLbl>
              <c:idx val="3"/>
              <c:delete val="1"/>
              <c:extLst>
                <c:ext xmlns:c15="http://schemas.microsoft.com/office/drawing/2012/chart" uri="{CE6537A1-D6FC-4f65-9D91-7224C49458BB}"/>
                <c:ext xmlns:c16="http://schemas.microsoft.com/office/drawing/2014/chart" uri="{C3380CC4-5D6E-409C-BE32-E72D297353CC}">
                  <c16:uniqueId val="{00000010-5873-4964-AEFE-148B91CF0D21}"/>
                </c:ext>
              </c:extLst>
            </c:dLbl>
            <c:dLbl>
              <c:idx val="4"/>
              <c:delete val="1"/>
              <c:extLst>
                <c:ext xmlns:c15="http://schemas.microsoft.com/office/drawing/2012/chart" uri="{CE6537A1-D6FC-4f65-9D91-7224C49458BB}"/>
                <c:ext xmlns:c16="http://schemas.microsoft.com/office/drawing/2014/chart" uri="{C3380CC4-5D6E-409C-BE32-E72D297353CC}">
                  <c16:uniqueId val="{00000011-5873-4964-AEFE-148B91CF0D21}"/>
                </c:ext>
              </c:extLst>
            </c:dLbl>
            <c:dLbl>
              <c:idx val="5"/>
              <c:delete val="1"/>
              <c:extLst>
                <c:ext xmlns:c15="http://schemas.microsoft.com/office/drawing/2012/chart" uri="{CE6537A1-D6FC-4f65-9D91-7224C49458BB}"/>
                <c:ext xmlns:c16="http://schemas.microsoft.com/office/drawing/2014/chart" uri="{C3380CC4-5D6E-409C-BE32-E72D297353CC}">
                  <c16:uniqueId val="{00000012-5873-4964-AEFE-148B91CF0D21}"/>
                </c:ext>
              </c:extLst>
            </c:dLbl>
            <c:dLbl>
              <c:idx val="6"/>
              <c:delete val="1"/>
              <c:extLst>
                <c:ext xmlns:c15="http://schemas.microsoft.com/office/drawing/2012/chart" uri="{CE6537A1-D6FC-4f65-9D91-7224C49458BB}"/>
                <c:ext xmlns:c16="http://schemas.microsoft.com/office/drawing/2014/chart" uri="{C3380CC4-5D6E-409C-BE32-E72D297353CC}">
                  <c16:uniqueId val="{00000013-5873-4964-AEFE-148B91CF0D21}"/>
                </c:ext>
              </c:extLst>
            </c:dLbl>
            <c:dLbl>
              <c:idx val="7"/>
              <c:delete val="1"/>
              <c:extLst>
                <c:ext xmlns:c15="http://schemas.microsoft.com/office/drawing/2012/chart" uri="{CE6537A1-D6FC-4f65-9D91-7224C49458BB}"/>
                <c:ext xmlns:c16="http://schemas.microsoft.com/office/drawing/2014/chart" uri="{C3380CC4-5D6E-409C-BE32-E72D297353CC}">
                  <c16:uniqueId val="{00000014-5873-4964-AEFE-148B91CF0D21}"/>
                </c:ext>
              </c:extLst>
            </c:dLbl>
            <c:dLbl>
              <c:idx val="8"/>
              <c:delete val="1"/>
              <c:extLst>
                <c:ext xmlns:c15="http://schemas.microsoft.com/office/drawing/2012/chart" uri="{CE6537A1-D6FC-4f65-9D91-7224C49458BB}"/>
                <c:ext xmlns:c16="http://schemas.microsoft.com/office/drawing/2014/chart" uri="{C3380CC4-5D6E-409C-BE32-E72D297353CC}">
                  <c16:uniqueId val="{00000015-5873-4964-AEFE-148B91CF0D21}"/>
                </c:ext>
              </c:extLst>
            </c:dLbl>
            <c:dLbl>
              <c:idx val="9"/>
              <c:delete val="1"/>
              <c:extLst>
                <c:ext xmlns:c15="http://schemas.microsoft.com/office/drawing/2012/chart" uri="{CE6537A1-D6FC-4f65-9D91-7224C49458BB}"/>
                <c:ext xmlns:c16="http://schemas.microsoft.com/office/drawing/2014/chart" uri="{C3380CC4-5D6E-409C-BE32-E72D297353CC}">
                  <c16:uniqueId val="{00000016-5873-4964-AEFE-148B91CF0D21}"/>
                </c:ext>
              </c:extLst>
            </c:dLbl>
            <c:dLbl>
              <c:idx val="10"/>
              <c:delete val="1"/>
              <c:extLst>
                <c:ext xmlns:c15="http://schemas.microsoft.com/office/drawing/2012/chart" uri="{CE6537A1-D6FC-4f65-9D91-7224C49458BB}"/>
                <c:ext xmlns:c16="http://schemas.microsoft.com/office/drawing/2014/chart" uri="{C3380CC4-5D6E-409C-BE32-E72D297353CC}">
                  <c16:uniqueId val="{00000017-5873-4964-AEFE-148B91CF0D2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val>
            <c:numRef>
              <c:f>Calculations!$E$273:$E$284</c:f>
              <c:numCache>
                <c:formatCode>0.00</c:formatCode>
                <c:ptCount val="12"/>
                <c:pt idx="0">
                  <c:v>0.90696167991120913</c:v>
                </c:pt>
                <c:pt idx="1">
                  <c:v>0.90696167991120913</c:v>
                </c:pt>
                <c:pt idx="2">
                  <c:v>0.90696167991120913</c:v>
                </c:pt>
                <c:pt idx="3">
                  <c:v>0.90696167991120913</c:v>
                </c:pt>
                <c:pt idx="4">
                  <c:v>0.90696167991120913</c:v>
                </c:pt>
                <c:pt idx="5">
                  <c:v>0.90696167991120913</c:v>
                </c:pt>
                <c:pt idx="6">
                  <c:v>0.90696167991120913</c:v>
                </c:pt>
                <c:pt idx="7">
                  <c:v>0.90696167991120913</c:v>
                </c:pt>
                <c:pt idx="8">
                  <c:v>0.90696167991120913</c:v>
                </c:pt>
                <c:pt idx="9">
                  <c:v>0.90696167991120913</c:v>
                </c:pt>
                <c:pt idx="10">
                  <c:v>0.90696167991120913</c:v>
                </c:pt>
                <c:pt idx="11">
                  <c:v>0.90696167991120913</c:v>
                </c:pt>
              </c:numCache>
            </c:numRef>
          </c:val>
          <c:smooth val="0"/>
          <c:extLst>
            <c:ext xmlns:c16="http://schemas.microsoft.com/office/drawing/2014/chart" uri="{C3380CC4-5D6E-409C-BE32-E72D297353CC}">
              <c16:uniqueId val="{00000018-5873-4964-AEFE-148B91CF0D21}"/>
            </c:ext>
          </c:extLst>
        </c:ser>
        <c:ser>
          <c:idx val="3"/>
          <c:order val="2"/>
          <c:tx>
            <c:strRef>
              <c:f>Calculations!$F$272</c:f>
              <c:strCache>
                <c:ptCount val="1"/>
                <c:pt idx="0">
                  <c:v>- 1 σ</c:v>
                </c:pt>
              </c:strCache>
            </c:strRef>
          </c:tx>
          <c:spPr>
            <a:ln w="19050" cap="rnd">
              <a:solidFill>
                <a:srgbClr val="FF0000"/>
              </a:solidFill>
              <a:prstDash val="sysDot"/>
              <a:round/>
            </a:ln>
            <a:effectLst/>
          </c:spPr>
          <c:marker>
            <c:symbol val="circle"/>
            <c:size val="5"/>
            <c:spPr>
              <a:noFill/>
              <a:ln w="9525">
                <a:noFill/>
              </a:ln>
              <a:effectLst/>
            </c:spPr>
          </c:marker>
          <c:dLbls>
            <c:dLbl>
              <c:idx val="0"/>
              <c:delete val="1"/>
              <c:extLst>
                <c:ext xmlns:c15="http://schemas.microsoft.com/office/drawing/2012/chart" uri="{CE6537A1-D6FC-4f65-9D91-7224C49458BB}"/>
                <c:ext xmlns:c16="http://schemas.microsoft.com/office/drawing/2014/chart" uri="{C3380CC4-5D6E-409C-BE32-E72D297353CC}">
                  <c16:uniqueId val="{00000019-5873-4964-AEFE-148B91CF0D21}"/>
                </c:ext>
              </c:extLst>
            </c:dLbl>
            <c:dLbl>
              <c:idx val="1"/>
              <c:delete val="1"/>
              <c:extLst>
                <c:ext xmlns:c15="http://schemas.microsoft.com/office/drawing/2012/chart" uri="{CE6537A1-D6FC-4f65-9D91-7224C49458BB}"/>
                <c:ext xmlns:c16="http://schemas.microsoft.com/office/drawing/2014/chart" uri="{C3380CC4-5D6E-409C-BE32-E72D297353CC}">
                  <c16:uniqueId val="{0000001A-5873-4964-AEFE-148B91CF0D21}"/>
                </c:ext>
              </c:extLst>
            </c:dLbl>
            <c:dLbl>
              <c:idx val="2"/>
              <c:delete val="1"/>
              <c:extLst>
                <c:ext xmlns:c15="http://schemas.microsoft.com/office/drawing/2012/chart" uri="{CE6537A1-D6FC-4f65-9D91-7224C49458BB}"/>
                <c:ext xmlns:c16="http://schemas.microsoft.com/office/drawing/2014/chart" uri="{C3380CC4-5D6E-409C-BE32-E72D297353CC}">
                  <c16:uniqueId val="{0000001B-5873-4964-AEFE-148B91CF0D21}"/>
                </c:ext>
              </c:extLst>
            </c:dLbl>
            <c:dLbl>
              <c:idx val="3"/>
              <c:delete val="1"/>
              <c:extLst>
                <c:ext xmlns:c15="http://schemas.microsoft.com/office/drawing/2012/chart" uri="{CE6537A1-D6FC-4f65-9D91-7224C49458BB}"/>
                <c:ext xmlns:c16="http://schemas.microsoft.com/office/drawing/2014/chart" uri="{C3380CC4-5D6E-409C-BE32-E72D297353CC}">
                  <c16:uniqueId val="{0000001C-5873-4964-AEFE-148B91CF0D21}"/>
                </c:ext>
              </c:extLst>
            </c:dLbl>
            <c:dLbl>
              <c:idx val="4"/>
              <c:delete val="1"/>
              <c:extLst>
                <c:ext xmlns:c15="http://schemas.microsoft.com/office/drawing/2012/chart" uri="{CE6537A1-D6FC-4f65-9D91-7224C49458BB}"/>
                <c:ext xmlns:c16="http://schemas.microsoft.com/office/drawing/2014/chart" uri="{C3380CC4-5D6E-409C-BE32-E72D297353CC}">
                  <c16:uniqueId val="{0000001D-5873-4964-AEFE-148B91CF0D21}"/>
                </c:ext>
              </c:extLst>
            </c:dLbl>
            <c:dLbl>
              <c:idx val="5"/>
              <c:delete val="1"/>
              <c:extLst>
                <c:ext xmlns:c15="http://schemas.microsoft.com/office/drawing/2012/chart" uri="{CE6537A1-D6FC-4f65-9D91-7224C49458BB}"/>
                <c:ext xmlns:c16="http://schemas.microsoft.com/office/drawing/2014/chart" uri="{C3380CC4-5D6E-409C-BE32-E72D297353CC}">
                  <c16:uniqueId val="{0000001E-5873-4964-AEFE-148B91CF0D21}"/>
                </c:ext>
              </c:extLst>
            </c:dLbl>
            <c:dLbl>
              <c:idx val="6"/>
              <c:delete val="1"/>
              <c:extLst>
                <c:ext xmlns:c15="http://schemas.microsoft.com/office/drawing/2012/chart" uri="{CE6537A1-D6FC-4f65-9D91-7224C49458BB}"/>
                <c:ext xmlns:c16="http://schemas.microsoft.com/office/drawing/2014/chart" uri="{C3380CC4-5D6E-409C-BE32-E72D297353CC}">
                  <c16:uniqueId val="{0000001F-5873-4964-AEFE-148B91CF0D21}"/>
                </c:ext>
              </c:extLst>
            </c:dLbl>
            <c:dLbl>
              <c:idx val="7"/>
              <c:delete val="1"/>
              <c:extLst>
                <c:ext xmlns:c15="http://schemas.microsoft.com/office/drawing/2012/chart" uri="{CE6537A1-D6FC-4f65-9D91-7224C49458BB}"/>
                <c:ext xmlns:c16="http://schemas.microsoft.com/office/drawing/2014/chart" uri="{C3380CC4-5D6E-409C-BE32-E72D297353CC}">
                  <c16:uniqueId val="{00000020-5873-4964-AEFE-148B91CF0D21}"/>
                </c:ext>
              </c:extLst>
            </c:dLbl>
            <c:dLbl>
              <c:idx val="8"/>
              <c:delete val="1"/>
              <c:extLst>
                <c:ext xmlns:c15="http://schemas.microsoft.com/office/drawing/2012/chart" uri="{CE6537A1-D6FC-4f65-9D91-7224C49458BB}"/>
                <c:ext xmlns:c16="http://schemas.microsoft.com/office/drawing/2014/chart" uri="{C3380CC4-5D6E-409C-BE32-E72D297353CC}">
                  <c16:uniqueId val="{00000021-5873-4964-AEFE-148B91CF0D21}"/>
                </c:ext>
              </c:extLst>
            </c:dLbl>
            <c:dLbl>
              <c:idx val="9"/>
              <c:delete val="1"/>
              <c:extLst>
                <c:ext xmlns:c15="http://schemas.microsoft.com/office/drawing/2012/chart" uri="{CE6537A1-D6FC-4f65-9D91-7224C49458BB}"/>
                <c:ext xmlns:c16="http://schemas.microsoft.com/office/drawing/2014/chart" uri="{C3380CC4-5D6E-409C-BE32-E72D297353CC}">
                  <c16:uniqueId val="{00000022-5873-4964-AEFE-148B91CF0D21}"/>
                </c:ext>
              </c:extLst>
            </c:dLbl>
            <c:dLbl>
              <c:idx val="10"/>
              <c:delete val="1"/>
              <c:extLst>
                <c:ext xmlns:c15="http://schemas.microsoft.com/office/drawing/2012/chart" uri="{CE6537A1-D6FC-4f65-9D91-7224C49458BB}"/>
                <c:ext xmlns:c16="http://schemas.microsoft.com/office/drawing/2014/chart" uri="{C3380CC4-5D6E-409C-BE32-E72D297353CC}">
                  <c16:uniqueId val="{00000023-5873-4964-AEFE-148B91CF0D2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val>
            <c:numRef>
              <c:f>Calculations!$F$273:$F$284</c:f>
              <c:numCache>
                <c:formatCode>0.00</c:formatCode>
                <c:ptCount val="12"/>
                <c:pt idx="0">
                  <c:v>0.42303832008879094</c:v>
                </c:pt>
                <c:pt idx="1">
                  <c:v>0.42303832008879094</c:v>
                </c:pt>
                <c:pt idx="2">
                  <c:v>0.42303832008879094</c:v>
                </c:pt>
                <c:pt idx="3">
                  <c:v>0.42303832008879094</c:v>
                </c:pt>
                <c:pt idx="4">
                  <c:v>0.42303832008879094</c:v>
                </c:pt>
                <c:pt idx="5">
                  <c:v>0.42303832008879094</c:v>
                </c:pt>
                <c:pt idx="6">
                  <c:v>0.42303832008879094</c:v>
                </c:pt>
                <c:pt idx="7">
                  <c:v>0.42303832008879094</c:v>
                </c:pt>
                <c:pt idx="8">
                  <c:v>0.42303832008879094</c:v>
                </c:pt>
                <c:pt idx="9">
                  <c:v>0.42303832008879094</c:v>
                </c:pt>
                <c:pt idx="10">
                  <c:v>0.42303832008879094</c:v>
                </c:pt>
                <c:pt idx="11">
                  <c:v>0.42303832008879094</c:v>
                </c:pt>
              </c:numCache>
            </c:numRef>
          </c:val>
          <c:smooth val="0"/>
          <c:extLst>
            <c:ext xmlns:c16="http://schemas.microsoft.com/office/drawing/2014/chart" uri="{C3380CC4-5D6E-409C-BE32-E72D297353CC}">
              <c16:uniqueId val="{00000024-5873-4964-AEFE-148B91CF0D21}"/>
            </c:ext>
          </c:extLst>
        </c:ser>
        <c:ser>
          <c:idx val="4"/>
          <c:order val="3"/>
          <c:tx>
            <c:strRef>
              <c:f>Calculations!$G$272</c:f>
              <c:strCache>
                <c:ptCount val="1"/>
                <c:pt idx="0">
                  <c:v>+ 2 σ</c:v>
                </c:pt>
              </c:strCache>
            </c:strRef>
          </c:tx>
          <c:spPr>
            <a:ln w="19050" cap="rnd">
              <a:solidFill>
                <a:srgbClr val="FF0000"/>
              </a:solidFill>
              <a:prstDash val="dash"/>
              <a:round/>
            </a:ln>
            <a:effectLst/>
          </c:spPr>
          <c:marker>
            <c:symbol val="circle"/>
            <c:size val="5"/>
            <c:spPr>
              <a:noFill/>
              <a:ln w="9525">
                <a:noFill/>
              </a:ln>
              <a:effectLst/>
            </c:spPr>
          </c:marker>
          <c:dLbls>
            <c:dLbl>
              <c:idx val="0"/>
              <c:delete val="1"/>
              <c:extLst>
                <c:ext xmlns:c15="http://schemas.microsoft.com/office/drawing/2012/chart" uri="{CE6537A1-D6FC-4f65-9D91-7224C49458BB}"/>
                <c:ext xmlns:c16="http://schemas.microsoft.com/office/drawing/2014/chart" uri="{C3380CC4-5D6E-409C-BE32-E72D297353CC}">
                  <c16:uniqueId val="{00000025-5873-4964-AEFE-148B91CF0D21}"/>
                </c:ext>
              </c:extLst>
            </c:dLbl>
            <c:dLbl>
              <c:idx val="1"/>
              <c:delete val="1"/>
              <c:extLst>
                <c:ext xmlns:c15="http://schemas.microsoft.com/office/drawing/2012/chart" uri="{CE6537A1-D6FC-4f65-9D91-7224C49458BB}"/>
                <c:ext xmlns:c16="http://schemas.microsoft.com/office/drawing/2014/chart" uri="{C3380CC4-5D6E-409C-BE32-E72D297353CC}">
                  <c16:uniqueId val="{00000026-5873-4964-AEFE-148B91CF0D21}"/>
                </c:ext>
              </c:extLst>
            </c:dLbl>
            <c:dLbl>
              <c:idx val="2"/>
              <c:delete val="1"/>
              <c:extLst>
                <c:ext xmlns:c15="http://schemas.microsoft.com/office/drawing/2012/chart" uri="{CE6537A1-D6FC-4f65-9D91-7224C49458BB}"/>
                <c:ext xmlns:c16="http://schemas.microsoft.com/office/drawing/2014/chart" uri="{C3380CC4-5D6E-409C-BE32-E72D297353CC}">
                  <c16:uniqueId val="{00000027-5873-4964-AEFE-148B91CF0D21}"/>
                </c:ext>
              </c:extLst>
            </c:dLbl>
            <c:dLbl>
              <c:idx val="3"/>
              <c:delete val="1"/>
              <c:extLst>
                <c:ext xmlns:c15="http://schemas.microsoft.com/office/drawing/2012/chart" uri="{CE6537A1-D6FC-4f65-9D91-7224C49458BB}"/>
                <c:ext xmlns:c16="http://schemas.microsoft.com/office/drawing/2014/chart" uri="{C3380CC4-5D6E-409C-BE32-E72D297353CC}">
                  <c16:uniqueId val="{00000028-5873-4964-AEFE-148B91CF0D21}"/>
                </c:ext>
              </c:extLst>
            </c:dLbl>
            <c:dLbl>
              <c:idx val="4"/>
              <c:delete val="1"/>
              <c:extLst>
                <c:ext xmlns:c15="http://schemas.microsoft.com/office/drawing/2012/chart" uri="{CE6537A1-D6FC-4f65-9D91-7224C49458BB}"/>
                <c:ext xmlns:c16="http://schemas.microsoft.com/office/drawing/2014/chart" uri="{C3380CC4-5D6E-409C-BE32-E72D297353CC}">
                  <c16:uniqueId val="{00000029-5873-4964-AEFE-148B91CF0D21}"/>
                </c:ext>
              </c:extLst>
            </c:dLbl>
            <c:dLbl>
              <c:idx val="5"/>
              <c:delete val="1"/>
              <c:extLst>
                <c:ext xmlns:c15="http://schemas.microsoft.com/office/drawing/2012/chart" uri="{CE6537A1-D6FC-4f65-9D91-7224C49458BB}"/>
                <c:ext xmlns:c16="http://schemas.microsoft.com/office/drawing/2014/chart" uri="{C3380CC4-5D6E-409C-BE32-E72D297353CC}">
                  <c16:uniqueId val="{0000002A-5873-4964-AEFE-148B91CF0D21}"/>
                </c:ext>
              </c:extLst>
            </c:dLbl>
            <c:dLbl>
              <c:idx val="6"/>
              <c:delete val="1"/>
              <c:extLst>
                <c:ext xmlns:c15="http://schemas.microsoft.com/office/drawing/2012/chart" uri="{CE6537A1-D6FC-4f65-9D91-7224C49458BB}"/>
                <c:ext xmlns:c16="http://schemas.microsoft.com/office/drawing/2014/chart" uri="{C3380CC4-5D6E-409C-BE32-E72D297353CC}">
                  <c16:uniqueId val="{0000002B-5873-4964-AEFE-148B91CF0D21}"/>
                </c:ext>
              </c:extLst>
            </c:dLbl>
            <c:dLbl>
              <c:idx val="7"/>
              <c:delete val="1"/>
              <c:extLst>
                <c:ext xmlns:c15="http://schemas.microsoft.com/office/drawing/2012/chart" uri="{CE6537A1-D6FC-4f65-9D91-7224C49458BB}"/>
                <c:ext xmlns:c16="http://schemas.microsoft.com/office/drawing/2014/chart" uri="{C3380CC4-5D6E-409C-BE32-E72D297353CC}">
                  <c16:uniqueId val="{0000002C-5873-4964-AEFE-148B91CF0D21}"/>
                </c:ext>
              </c:extLst>
            </c:dLbl>
            <c:dLbl>
              <c:idx val="8"/>
              <c:delete val="1"/>
              <c:extLst>
                <c:ext xmlns:c15="http://schemas.microsoft.com/office/drawing/2012/chart" uri="{CE6537A1-D6FC-4f65-9D91-7224C49458BB}"/>
                <c:ext xmlns:c16="http://schemas.microsoft.com/office/drawing/2014/chart" uri="{C3380CC4-5D6E-409C-BE32-E72D297353CC}">
                  <c16:uniqueId val="{0000002D-5873-4964-AEFE-148B91CF0D21}"/>
                </c:ext>
              </c:extLst>
            </c:dLbl>
            <c:dLbl>
              <c:idx val="9"/>
              <c:delete val="1"/>
              <c:extLst>
                <c:ext xmlns:c15="http://schemas.microsoft.com/office/drawing/2012/chart" uri="{CE6537A1-D6FC-4f65-9D91-7224C49458BB}"/>
                <c:ext xmlns:c16="http://schemas.microsoft.com/office/drawing/2014/chart" uri="{C3380CC4-5D6E-409C-BE32-E72D297353CC}">
                  <c16:uniqueId val="{0000002E-5873-4964-AEFE-148B91CF0D21}"/>
                </c:ext>
              </c:extLst>
            </c:dLbl>
            <c:dLbl>
              <c:idx val="10"/>
              <c:delete val="1"/>
              <c:extLst>
                <c:ext xmlns:c15="http://schemas.microsoft.com/office/drawing/2012/chart" uri="{CE6537A1-D6FC-4f65-9D91-7224C49458BB}"/>
                <c:ext xmlns:c16="http://schemas.microsoft.com/office/drawing/2014/chart" uri="{C3380CC4-5D6E-409C-BE32-E72D297353CC}">
                  <c16:uniqueId val="{0000002F-5873-4964-AEFE-148B91CF0D2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val>
            <c:numRef>
              <c:f>Calculations!$G$273:$G$284</c:f>
              <c:numCache>
                <c:formatCode>General</c:formatCode>
                <c:ptCount val="12"/>
                <c:pt idx="0">
                  <c:v>1.1489233598224182</c:v>
                </c:pt>
                <c:pt idx="1">
                  <c:v>1.1489233598224182</c:v>
                </c:pt>
                <c:pt idx="2">
                  <c:v>1.1489233598224182</c:v>
                </c:pt>
                <c:pt idx="3">
                  <c:v>1.1489233598224182</c:v>
                </c:pt>
                <c:pt idx="4">
                  <c:v>1.1489233598224182</c:v>
                </c:pt>
                <c:pt idx="5">
                  <c:v>1.1489233598224182</c:v>
                </c:pt>
                <c:pt idx="6">
                  <c:v>1.1489233598224182</c:v>
                </c:pt>
                <c:pt idx="7">
                  <c:v>1.1489233598224182</c:v>
                </c:pt>
                <c:pt idx="8">
                  <c:v>1.1489233598224182</c:v>
                </c:pt>
                <c:pt idx="9">
                  <c:v>1.1489233598224182</c:v>
                </c:pt>
                <c:pt idx="10">
                  <c:v>1.1489233598224182</c:v>
                </c:pt>
                <c:pt idx="11">
                  <c:v>1.1489233598224182</c:v>
                </c:pt>
              </c:numCache>
            </c:numRef>
          </c:val>
          <c:smooth val="0"/>
          <c:extLst>
            <c:ext xmlns:c16="http://schemas.microsoft.com/office/drawing/2014/chart" uri="{C3380CC4-5D6E-409C-BE32-E72D297353CC}">
              <c16:uniqueId val="{00000030-5873-4964-AEFE-148B91CF0D21}"/>
            </c:ext>
          </c:extLst>
        </c:ser>
        <c:ser>
          <c:idx val="5"/>
          <c:order val="4"/>
          <c:tx>
            <c:strRef>
              <c:f>Calculations!$H$272</c:f>
              <c:strCache>
                <c:ptCount val="1"/>
                <c:pt idx="0">
                  <c:v>- 2 σ</c:v>
                </c:pt>
              </c:strCache>
            </c:strRef>
          </c:tx>
          <c:spPr>
            <a:ln w="19050" cap="rnd">
              <a:solidFill>
                <a:srgbClr val="FF0000"/>
              </a:solidFill>
              <a:prstDash val="dash"/>
              <a:round/>
            </a:ln>
            <a:effectLst/>
          </c:spPr>
          <c:marker>
            <c:symbol val="circle"/>
            <c:size val="5"/>
            <c:spPr>
              <a:noFill/>
              <a:ln w="9525">
                <a:noFill/>
              </a:ln>
              <a:effectLst/>
            </c:spPr>
          </c:marker>
          <c:dLbls>
            <c:dLbl>
              <c:idx val="0"/>
              <c:delete val="1"/>
              <c:extLst>
                <c:ext xmlns:c15="http://schemas.microsoft.com/office/drawing/2012/chart" uri="{CE6537A1-D6FC-4f65-9D91-7224C49458BB}"/>
                <c:ext xmlns:c16="http://schemas.microsoft.com/office/drawing/2014/chart" uri="{C3380CC4-5D6E-409C-BE32-E72D297353CC}">
                  <c16:uniqueId val="{00000031-5873-4964-AEFE-148B91CF0D21}"/>
                </c:ext>
              </c:extLst>
            </c:dLbl>
            <c:dLbl>
              <c:idx val="1"/>
              <c:delete val="1"/>
              <c:extLst>
                <c:ext xmlns:c15="http://schemas.microsoft.com/office/drawing/2012/chart" uri="{CE6537A1-D6FC-4f65-9D91-7224C49458BB}"/>
                <c:ext xmlns:c16="http://schemas.microsoft.com/office/drawing/2014/chart" uri="{C3380CC4-5D6E-409C-BE32-E72D297353CC}">
                  <c16:uniqueId val="{00000032-5873-4964-AEFE-148B91CF0D21}"/>
                </c:ext>
              </c:extLst>
            </c:dLbl>
            <c:dLbl>
              <c:idx val="2"/>
              <c:delete val="1"/>
              <c:extLst>
                <c:ext xmlns:c15="http://schemas.microsoft.com/office/drawing/2012/chart" uri="{CE6537A1-D6FC-4f65-9D91-7224C49458BB}"/>
                <c:ext xmlns:c16="http://schemas.microsoft.com/office/drawing/2014/chart" uri="{C3380CC4-5D6E-409C-BE32-E72D297353CC}">
                  <c16:uniqueId val="{00000033-5873-4964-AEFE-148B91CF0D21}"/>
                </c:ext>
              </c:extLst>
            </c:dLbl>
            <c:dLbl>
              <c:idx val="3"/>
              <c:delete val="1"/>
              <c:extLst>
                <c:ext xmlns:c15="http://schemas.microsoft.com/office/drawing/2012/chart" uri="{CE6537A1-D6FC-4f65-9D91-7224C49458BB}"/>
                <c:ext xmlns:c16="http://schemas.microsoft.com/office/drawing/2014/chart" uri="{C3380CC4-5D6E-409C-BE32-E72D297353CC}">
                  <c16:uniqueId val="{00000034-5873-4964-AEFE-148B91CF0D21}"/>
                </c:ext>
              </c:extLst>
            </c:dLbl>
            <c:dLbl>
              <c:idx val="4"/>
              <c:delete val="1"/>
              <c:extLst>
                <c:ext xmlns:c15="http://schemas.microsoft.com/office/drawing/2012/chart" uri="{CE6537A1-D6FC-4f65-9D91-7224C49458BB}"/>
                <c:ext xmlns:c16="http://schemas.microsoft.com/office/drawing/2014/chart" uri="{C3380CC4-5D6E-409C-BE32-E72D297353CC}">
                  <c16:uniqueId val="{00000035-5873-4964-AEFE-148B91CF0D21}"/>
                </c:ext>
              </c:extLst>
            </c:dLbl>
            <c:dLbl>
              <c:idx val="5"/>
              <c:delete val="1"/>
              <c:extLst>
                <c:ext xmlns:c15="http://schemas.microsoft.com/office/drawing/2012/chart" uri="{CE6537A1-D6FC-4f65-9D91-7224C49458BB}"/>
                <c:ext xmlns:c16="http://schemas.microsoft.com/office/drawing/2014/chart" uri="{C3380CC4-5D6E-409C-BE32-E72D297353CC}">
                  <c16:uniqueId val="{00000036-5873-4964-AEFE-148B91CF0D21}"/>
                </c:ext>
              </c:extLst>
            </c:dLbl>
            <c:dLbl>
              <c:idx val="6"/>
              <c:delete val="1"/>
              <c:extLst>
                <c:ext xmlns:c15="http://schemas.microsoft.com/office/drawing/2012/chart" uri="{CE6537A1-D6FC-4f65-9D91-7224C49458BB}"/>
                <c:ext xmlns:c16="http://schemas.microsoft.com/office/drawing/2014/chart" uri="{C3380CC4-5D6E-409C-BE32-E72D297353CC}">
                  <c16:uniqueId val="{00000037-5873-4964-AEFE-148B91CF0D21}"/>
                </c:ext>
              </c:extLst>
            </c:dLbl>
            <c:dLbl>
              <c:idx val="7"/>
              <c:delete val="1"/>
              <c:extLst>
                <c:ext xmlns:c15="http://schemas.microsoft.com/office/drawing/2012/chart" uri="{CE6537A1-D6FC-4f65-9D91-7224C49458BB}"/>
                <c:ext xmlns:c16="http://schemas.microsoft.com/office/drawing/2014/chart" uri="{C3380CC4-5D6E-409C-BE32-E72D297353CC}">
                  <c16:uniqueId val="{00000038-5873-4964-AEFE-148B91CF0D21}"/>
                </c:ext>
              </c:extLst>
            </c:dLbl>
            <c:dLbl>
              <c:idx val="8"/>
              <c:delete val="1"/>
              <c:extLst>
                <c:ext xmlns:c15="http://schemas.microsoft.com/office/drawing/2012/chart" uri="{CE6537A1-D6FC-4f65-9D91-7224C49458BB}"/>
                <c:ext xmlns:c16="http://schemas.microsoft.com/office/drawing/2014/chart" uri="{C3380CC4-5D6E-409C-BE32-E72D297353CC}">
                  <c16:uniqueId val="{00000039-5873-4964-AEFE-148B91CF0D21}"/>
                </c:ext>
              </c:extLst>
            </c:dLbl>
            <c:dLbl>
              <c:idx val="9"/>
              <c:delete val="1"/>
              <c:extLst>
                <c:ext xmlns:c15="http://schemas.microsoft.com/office/drawing/2012/chart" uri="{CE6537A1-D6FC-4f65-9D91-7224C49458BB}"/>
                <c:ext xmlns:c16="http://schemas.microsoft.com/office/drawing/2014/chart" uri="{C3380CC4-5D6E-409C-BE32-E72D297353CC}">
                  <c16:uniqueId val="{0000003A-5873-4964-AEFE-148B91CF0D21}"/>
                </c:ext>
              </c:extLst>
            </c:dLbl>
            <c:dLbl>
              <c:idx val="10"/>
              <c:delete val="1"/>
              <c:extLst>
                <c:ext xmlns:c15="http://schemas.microsoft.com/office/drawing/2012/chart" uri="{CE6537A1-D6FC-4f65-9D91-7224C49458BB}"/>
                <c:ext xmlns:c16="http://schemas.microsoft.com/office/drawing/2014/chart" uri="{C3380CC4-5D6E-409C-BE32-E72D297353CC}">
                  <c16:uniqueId val="{0000003B-5873-4964-AEFE-148B91CF0D2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val>
            <c:numRef>
              <c:f>Calculations!$H$273:$H$284</c:f>
              <c:numCache>
                <c:formatCode>General</c:formatCode>
                <c:ptCount val="12"/>
                <c:pt idx="0">
                  <c:v>0.1810766401775819</c:v>
                </c:pt>
                <c:pt idx="1">
                  <c:v>0.1810766401775819</c:v>
                </c:pt>
                <c:pt idx="2">
                  <c:v>0.1810766401775819</c:v>
                </c:pt>
                <c:pt idx="3">
                  <c:v>0.1810766401775819</c:v>
                </c:pt>
                <c:pt idx="4">
                  <c:v>0.1810766401775819</c:v>
                </c:pt>
                <c:pt idx="5">
                  <c:v>0.1810766401775819</c:v>
                </c:pt>
                <c:pt idx="6">
                  <c:v>0.1810766401775819</c:v>
                </c:pt>
                <c:pt idx="7">
                  <c:v>0.1810766401775819</c:v>
                </c:pt>
                <c:pt idx="8">
                  <c:v>0.1810766401775819</c:v>
                </c:pt>
                <c:pt idx="9">
                  <c:v>0.1810766401775819</c:v>
                </c:pt>
                <c:pt idx="10">
                  <c:v>0.1810766401775819</c:v>
                </c:pt>
                <c:pt idx="11">
                  <c:v>0.1810766401775819</c:v>
                </c:pt>
              </c:numCache>
            </c:numRef>
          </c:val>
          <c:smooth val="0"/>
          <c:extLst>
            <c:ext xmlns:c16="http://schemas.microsoft.com/office/drawing/2014/chart" uri="{C3380CC4-5D6E-409C-BE32-E72D297353CC}">
              <c16:uniqueId val="{0000003C-5873-4964-AEFE-148B91CF0D21}"/>
            </c:ext>
          </c:extLst>
        </c:ser>
        <c:ser>
          <c:idx val="6"/>
          <c:order val="5"/>
          <c:tx>
            <c:strRef>
              <c:f>Calculations!$I$272</c:f>
              <c:strCache>
                <c:ptCount val="1"/>
                <c:pt idx="0">
                  <c:v>+ 3 σ</c:v>
                </c:pt>
              </c:strCache>
            </c:strRef>
          </c:tx>
          <c:spPr>
            <a:ln w="19050" cap="rnd">
              <a:solidFill>
                <a:srgbClr val="FF0000"/>
              </a:solidFill>
              <a:round/>
            </a:ln>
            <a:effectLst/>
          </c:spPr>
          <c:marker>
            <c:symbol val="circle"/>
            <c:size val="5"/>
            <c:spPr>
              <a:noFill/>
              <a:ln w="9525">
                <a:noFill/>
              </a:ln>
              <a:effectLst/>
            </c:spPr>
          </c:marker>
          <c:dLbls>
            <c:dLbl>
              <c:idx val="0"/>
              <c:delete val="1"/>
              <c:extLst>
                <c:ext xmlns:c15="http://schemas.microsoft.com/office/drawing/2012/chart" uri="{CE6537A1-D6FC-4f65-9D91-7224C49458BB}"/>
                <c:ext xmlns:c16="http://schemas.microsoft.com/office/drawing/2014/chart" uri="{C3380CC4-5D6E-409C-BE32-E72D297353CC}">
                  <c16:uniqueId val="{0000003D-5873-4964-AEFE-148B91CF0D21}"/>
                </c:ext>
              </c:extLst>
            </c:dLbl>
            <c:dLbl>
              <c:idx val="1"/>
              <c:delete val="1"/>
              <c:extLst>
                <c:ext xmlns:c15="http://schemas.microsoft.com/office/drawing/2012/chart" uri="{CE6537A1-D6FC-4f65-9D91-7224C49458BB}"/>
                <c:ext xmlns:c16="http://schemas.microsoft.com/office/drawing/2014/chart" uri="{C3380CC4-5D6E-409C-BE32-E72D297353CC}">
                  <c16:uniqueId val="{0000003E-5873-4964-AEFE-148B91CF0D21}"/>
                </c:ext>
              </c:extLst>
            </c:dLbl>
            <c:dLbl>
              <c:idx val="2"/>
              <c:delete val="1"/>
              <c:extLst>
                <c:ext xmlns:c15="http://schemas.microsoft.com/office/drawing/2012/chart" uri="{CE6537A1-D6FC-4f65-9D91-7224C49458BB}"/>
                <c:ext xmlns:c16="http://schemas.microsoft.com/office/drawing/2014/chart" uri="{C3380CC4-5D6E-409C-BE32-E72D297353CC}">
                  <c16:uniqueId val="{0000003F-5873-4964-AEFE-148B91CF0D21}"/>
                </c:ext>
              </c:extLst>
            </c:dLbl>
            <c:dLbl>
              <c:idx val="3"/>
              <c:delete val="1"/>
              <c:extLst>
                <c:ext xmlns:c15="http://schemas.microsoft.com/office/drawing/2012/chart" uri="{CE6537A1-D6FC-4f65-9D91-7224C49458BB}"/>
                <c:ext xmlns:c16="http://schemas.microsoft.com/office/drawing/2014/chart" uri="{C3380CC4-5D6E-409C-BE32-E72D297353CC}">
                  <c16:uniqueId val="{00000040-5873-4964-AEFE-148B91CF0D21}"/>
                </c:ext>
              </c:extLst>
            </c:dLbl>
            <c:dLbl>
              <c:idx val="4"/>
              <c:delete val="1"/>
              <c:extLst>
                <c:ext xmlns:c15="http://schemas.microsoft.com/office/drawing/2012/chart" uri="{CE6537A1-D6FC-4f65-9D91-7224C49458BB}"/>
                <c:ext xmlns:c16="http://schemas.microsoft.com/office/drawing/2014/chart" uri="{C3380CC4-5D6E-409C-BE32-E72D297353CC}">
                  <c16:uniqueId val="{00000041-5873-4964-AEFE-148B91CF0D21}"/>
                </c:ext>
              </c:extLst>
            </c:dLbl>
            <c:dLbl>
              <c:idx val="5"/>
              <c:delete val="1"/>
              <c:extLst>
                <c:ext xmlns:c15="http://schemas.microsoft.com/office/drawing/2012/chart" uri="{CE6537A1-D6FC-4f65-9D91-7224C49458BB}"/>
                <c:ext xmlns:c16="http://schemas.microsoft.com/office/drawing/2014/chart" uri="{C3380CC4-5D6E-409C-BE32-E72D297353CC}">
                  <c16:uniqueId val="{00000042-5873-4964-AEFE-148B91CF0D21}"/>
                </c:ext>
              </c:extLst>
            </c:dLbl>
            <c:dLbl>
              <c:idx val="6"/>
              <c:delete val="1"/>
              <c:extLst>
                <c:ext xmlns:c15="http://schemas.microsoft.com/office/drawing/2012/chart" uri="{CE6537A1-D6FC-4f65-9D91-7224C49458BB}"/>
                <c:ext xmlns:c16="http://schemas.microsoft.com/office/drawing/2014/chart" uri="{C3380CC4-5D6E-409C-BE32-E72D297353CC}">
                  <c16:uniqueId val="{00000043-5873-4964-AEFE-148B91CF0D21}"/>
                </c:ext>
              </c:extLst>
            </c:dLbl>
            <c:dLbl>
              <c:idx val="7"/>
              <c:delete val="1"/>
              <c:extLst>
                <c:ext xmlns:c15="http://schemas.microsoft.com/office/drawing/2012/chart" uri="{CE6537A1-D6FC-4f65-9D91-7224C49458BB}"/>
                <c:ext xmlns:c16="http://schemas.microsoft.com/office/drawing/2014/chart" uri="{C3380CC4-5D6E-409C-BE32-E72D297353CC}">
                  <c16:uniqueId val="{00000044-5873-4964-AEFE-148B91CF0D21}"/>
                </c:ext>
              </c:extLst>
            </c:dLbl>
            <c:dLbl>
              <c:idx val="8"/>
              <c:delete val="1"/>
              <c:extLst>
                <c:ext xmlns:c15="http://schemas.microsoft.com/office/drawing/2012/chart" uri="{CE6537A1-D6FC-4f65-9D91-7224C49458BB}"/>
                <c:ext xmlns:c16="http://schemas.microsoft.com/office/drawing/2014/chart" uri="{C3380CC4-5D6E-409C-BE32-E72D297353CC}">
                  <c16:uniqueId val="{00000045-5873-4964-AEFE-148B91CF0D21}"/>
                </c:ext>
              </c:extLst>
            </c:dLbl>
            <c:dLbl>
              <c:idx val="9"/>
              <c:delete val="1"/>
              <c:extLst>
                <c:ext xmlns:c15="http://schemas.microsoft.com/office/drawing/2012/chart" uri="{CE6537A1-D6FC-4f65-9D91-7224C49458BB}"/>
                <c:ext xmlns:c16="http://schemas.microsoft.com/office/drawing/2014/chart" uri="{C3380CC4-5D6E-409C-BE32-E72D297353CC}">
                  <c16:uniqueId val="{00000046-5873-4964-AEFE-148B91CF0D21}"/>
                </c:ext>
              </c:extLst>
            </c:dLbl>
            <c:dLbl>
              <c:idx val="10"/>
              <c:delete val="1"/>
              <c:extLst>
                <c:ext xmlns:c15="http://schemas.microsoft.com/office/drawing/2012/chart" uri="{CE6537A1-D6FC-4f65-9D91-7224C49458BB}"/>
                <c:ext xmlns:c16="http://schemas.microsoft.com/office/drawing/2014/chart" uri="{C3380CC4-5D6E-409C-BE32-E72D297353CC}">
                  <c16:uniqueId val="{00000047-5873-4964-AEFE-148B91CF0D2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val>
            <c:numRef>
              <c:f>Calculations!$I$273:$I$284</c:f>
              <c:numCache>
                <c:formatCode>0.00</c:formatCode>
                <c:ptCount val="12"/>
                <c:pt idx="0">
                  <c:v>1.3908850397336272</c:v>
                </c:pt>
                <c:pt idx="1">
                  <c:v>1.3908850397336272</c:v>
                </c:pt>
                <c:pt idx="2">
                  <c:v>1.3908850397336272</c:v>
                </c:pt>
                <c:pt idx="3">
                  <c:v>1.3908850397336272</c:v>
                </c:pt>
                <c:pt idx="4">
                  <c:v>1.3908850397336272</c:v>
                </c:pt>
                <c:pt idx="5">
                  <c:v>1.3908850397336272</c:v>
                </c:pt>
                <c:pt idx="6">
                  <c:v>1.3908850397336272</c:v>
                </c:pt>
                <c:pt idx="7">
                  <c:v>1.3908850397336272</c:v>
                </c:pt>
                <c:pt idx="8">
                  <c:v>1.3908850397336272</c:v>
                </c:pt>
                <c:pt idx="9">
                  <c:v>1.3908850397336272</c:v>
                </c:pt>
                <c:pt idx="10">
                  <c:v>1.3908850397336272</c:v>
                </c:pt>
                <c:pt idx="11">
                  <c:v>1.3908850397336272</c:v>
                </c:pt>
              </c:numCache>
            </c:numRef>
          </c:val>
          <c:smooth val="0"/>
          <c:extLst>
            <c:ext xmlns:c16="http://schemas.microsoft.com/office/drawing/2014/chart" uri="{C3380CC4-5D6E-409C-BE32-E72D297353CC}">
              <c16:uniqueId val="{00000048-5873-4964-AEFE-148B91CF0D21}"/>
            </c:ext>
          </c:extLst>
        </c:ser>
        <c:ser>
          <c:idx val="7"/>
          <c:order val="6"/>
          <c:tx>
            <c:strRef>
              <c:f>Calculations!$J$272</c:f>
              <c:strCache>
                <c:ptCount val="1"/>
                <c:pt idx="0">
                  <c:v>- 3 σ</c:v>
                </c:pt>
              </c:strCache>
            </c:strRef>
          </c:tx>
          <c:spPr>
            <a:ln w="19050" cap="rnd">
              <a:solidFill>
                <a:srgbClr val="FF0000"/>
              </a:solidFill>
              <a:round/>
            </a:ln>
            <a:effectLst/>
          </c:spPr>
          <c:marker>
            <c:symbol val="circle"/>
            <c:size val="5"/>
            <c:spPr>
              <a:noFill/>
              <a:ln w="9525">
                <a:noFill/>
              </a:ln>
              <a:effectLst/>
            </c:spPr>
          </c:marker>
          <c:dLbls>
            <c:dLbl>
              <c:idx val="0"/>
              <c:delete val="1"/>
              <c:extLst>
                <c:ext xmlns:c15="http://schemas.microsoft.com/office/drawing/2012/chart" uri="{CE6537A1-D6FC-4f65-9D91-7224C49458BB}"/>
                <c:ext xmlns:c16="http://schemas.microsoft.com/office/drawing/2014/chart" uri="{C3380CC4-5D6E-409C-BE32-E72D297353CC}">
                  <c16:uniqueId val="{00000049-5873-4964-AEFE-148B91CF0D21}"/>
                </c:ext>
              </c:extLst>
            </c:dLbl>
            <c:dLbl>
              <c:idx val="1"/>
              <c:delete val="1"/>
              <c:extLst>
                <c:ext xmlns:c15="http://schemas.microsoft.com/office/drawing/2012/chart" uri="{CE6537A1-D6FC-4f65-9D91-7224C49458BB}"/>
                <c:ext xmlns:c16="http://schemas.microsoft.com/office/drawing/2014/chart" uri="{C3380CC4-5D6E-409C-BE32-E72D297353CC}">
                  <c16:uniqueId val="{0000004A-5873-4964-AEFE-148B91CF0D21}"/>
                </c:ext>
              </c:extLst>
            </c:dLbl>
            <c:dLbl>
              <c:idx val="2"/>
              <c:delete val="1"/>
              <c:extLst>
                <c:ext xmlns:c15="http://schemas.microsoft.com/office/drawing/2012/chart" uri="{CE6537A1-D6FC-4f65-9D91-7224C49458BB}"/>
                <c:ext xmlns:c16="http://schemas.microsoft.com/office/drawing/2014/chart" uri="{C3380CC4-5D6E-409C-BE32-E72D297353CC}">
                  <c16:uniqueId val="{0000004B-5873-4964-AEFE-148B91CF0D21}"/>
                </c:ext>
              </c:extLst>
            </c:dLbl>
            <c:dLbl>
              <c:idx val="3"/>
              <c:delete val="1"/>
              <c:extLst>
                <c:ext xmlns:c15="http://schemas.microsoft.com/office/drawing/2012/chart" uri="{CE6537A1-D6FC-4f65-9D91-7224C49458BB}"/>
                <c:ext xmlns:c16="http://schemas.microsoft.com/office/drawing/2014/chart" uri="{C3380CC4-5D6E-409C-BE32-E72D297353CC}">
                  <c16:uniqueId val="{0000004C-5873-4964-AEFE-148B91CF0D21}"/>
                </c:ext>
              </c:extLst>
            </c:dLbl>
            <c:dLbl>
              <c:idx val="4"/>
              <c:delete val="1"/>
              <c:extLst>
                <c:ext xmlns:c15="http://schemas.microsoft.com/office/drawing/2012/chart" uri="{CE6537A1-D6FC-4f65-9D91-7224C49458BB}"/>
                <c:ext xmlns:c16="http://schemas.microsoft.com/office/drawing/2014/chart" uri="{C3380CC4-5D6E-409C-BE32-E72D297353CC}">
                  <c16:uniqueId val="{0000004D-5873-4964-AEFE-148B91CF0D21}"/>
                </c:ext>
              </c:extLst>
            </c:dLbl>
            <c:dLbl>
              <c:idx val="5"/>
              <c:delete val="1"/>
              <c:extLst>
                <c:ext xmlns:c15="http://schemas.microsoft.com/office/drawing/2012/chart" uri="{CE6537A1-D6FC-4f65-9D91-7224C49458BB}"/>
                <c:ext xmlns:c16="http://schemas.microsoft.com/office/drawing/2014/chart" uri="{C3380CC4-5D6E-409C-BE32-E72D297353CC}">
                  <c16:uniqueId val="{0000004E-5873-4964-AEFE-148B91CF0D21}"/>
                </c:ext>
              </c:extLst>
            </c:dLbl>
            <c:dLbl>
              <c:idx val="6"/>
              <c:delete val="1"/>
              <c:extLst>
                <c:ext xmlns:c15="http://schemas.microsoft.com/office/drawing/2012/chart" uri="{CE6537A1-D6FC-4f65-9D91-7224C49458BB}"/>
                <c:ext xmlns:c16="http://schemas.microsoft.com/office/drawing/2014/chart" uri="{C3380CC4-5D6E-409C-BE32-E72D297353CC}">
                  <c16:uniqueId val="{0000004F-5873-4964-AEFE-148B91CF0D21}"/>
                </c:ext>
              </c:extLst>
            </c:dLbl>
            <c:dLbl>
              <c:idx val="7"/>
              <c:delete val="1"/>
              <c:extLst>
                <c:ext xmlns:c15="http://schemas.microsoft.com/office/drawing/2012/chart" uri="{CE6537A1-D6FC-4f65-9D91-7224C49458BB}"/>
                <c:ext xmlns:c16="http://schemas.microsoft.com/office/drawing/2014/chart" uri="{C3380CC4-5D6E-409C-BE32-E72D297353CC}">
                  <c16:uniqueId val="{00000050-5873-4964-AEFE-148B91CF0D21}"/>
                </c:ext>
              </c:extLst>
            </c:dLbl>
            <c:dLbl>
              <c:idx val="8"/>
              <c:delete val="1"/>
              <c:extLst>
                <c:ext xmlns:c15="http://schemas.microsoft.com/office/drawing/2012/chart" uri="{CE6537A1-D6FC-4f65-9D91-7224C49458BB}"/>
                <c:ext xmlns:c16="http://schemas.microsoft.com/office/drawing/2014/chart" uri="{C3380CC4-5D6E-409C-BE32-E72D297353CC}">
                  <c16:uniqueId val="{00000051-5873-4964-AEFE-148B91CF0D21}"/>
                </c:ext>
              </c:extLst>
            </c:dLbl>
            <c:dLbl>
              <c:idx val="9"/>
              <c:delete val="1"/>
              <c:extLst>
                <c:ext xmlns:c15="http://schemas.microsoft.com/office/drawing/2012/chart" uri="{CE6537A1-D6FC-4f65-9D91-7224C49458BB}"/>
                <c:ext xmlns:c16="http://schemas.microsoft.com/office/drawing/2014/chart" uri="{C3380CC4-5D6E-409C-BE32-E72D297353CC}">
                  <c16:uniqueId val="{00000052-5873-4964-AEFE-148B91CF0D21}"/>
                </c:ext>
              </c:extLst>
            </c:dLbl>
            <c:dLbl>
              <c:idx val="10"/>
              <c:delete val="1"/>
              <c:extLst>
                <c:ext xmlns:c15="http://schemas.microsoft.com/office/drawing/2012/chart" uri="{CE6537A1-D6FC-4f65-9D91-7224C49458BB}"/>
                <c:ext xmlns:c16="http://schemas.microsoft.com/office/drawing/2014/chart" uri="{C3380CC4-5D6E-409C-BE32-E72D297353CC}">
                  <c16:uniqueId val="{00000053-5873-4964-AEFE-148B91CF0D2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val>
            <c:numRef>
              <c:f>Calculations!$J$273:$J$284</c:f>
              <c:numCache>
                <c:formatCode>General</c:formatCode>
                <c:ptCount val="12"/>
                <c:pt idx="0">
                  <c:v>-6.0885039733627133E-2</c:v>
                </c:pt>
                <c:pt idx="1">
                  <c:v>-6.0885039733627133E-2</c:v>
                </c:pt>
                <c:pt idx="2">
                  <c:v>-6.0885039733627133E-2</c:v>
                </c:pt>
                <c:pt idx="3">
                  <c:v>-6.0885039733627133E-2</c:v>
                </c:pt>
                <c:pt idx="4">
                  <c:v>-6.0885039733627133E-2</c:v>
                </c:pt>
                <c:pt idx="5">
                  <c:v>-6.0885039733627133E-2</c:v>
                </c:pt>
                <c:pt idx="6">
                  <c:v>-6.0885039733627133E-2</c:v>
                </c:pt>
                <c:pt idx="7">
                  <c:v>-6.0885039733627133E-2</c:v>
                </c:pt>
                <c:pt idx="8">
                  <c:v>-6.0885039733627133E-2</c:v>
                </c:pt>
                <c:pt idx="9">
                  <c:v>-6.0885039733627133E-2</c:v>
                </c:pt>
                <c:pt idx="10">
                  <c:v>-6.0885039733627133E-2</c:v>
                </c:pt>
                <c:pt idx="11">
                  <c:v>-6.0885039733627133E-2</c:v>
                </c:pt>
              </c:numCache>
            </c:numRef>
          </c:val>
          <c:smooth val="0"/>
          <c:extLst>
            <c:ext xmlns:c16="http://schemas.microsoft.com/office/drawing/2014/chart" uri="{C3380CC4-5D6E-409C-BE32-E72D297353CC}">
              <c16:uniqueId val="{00000054-5873-4964-AEFE-148B91CF0D21}"/>
            </c:ext>
          </c:extLst>
        </c:ser>
        <c:ser>
          <c:idx val="2"/>
          <c:order val="7"/>
          <c:tx>
            <c:strRef>
              <c:f>'Other Process Measures'!$G$28</c:f>
              <c:strCache>
                <c:ptCount val="1"/>
                <c:pt idx="0">
                  <c:v>Percentage</c:v>
                </c:pt>
              </c:strCache>
            </c:strRef>
          </c:tx>
          <c:spPr>
            <a:ln w="28575" cap="rnd">
              <a:solidFill>
                <a:srgbClr val="6862E4"/>
              </a:solidFill>
              <a:round/>
            </a:ln>
            <a:effectLst/>
          </c:spPr>
          <c:marker>
            <c:symbol val="square"/>
            <c:size val="7"/>
            <c:spPr>
              <a:solidFill>
                <a:srgbClr val="6862E4"/>
              </a:solidFill>
              <a:ln w="19050">
                <a:solidFill>
                  <a:srgbClr val="00B0F0"/>
                </a:solidFill>
              </a:ln>
              <a:effectLst/>
            </c:spPr>
          </c:marker>
          <c:cat>
            <c:multiLvlStrRef>
              <c:f>'Other Process Measures'!$C$29:$D$40</c:f>
              <c:multiLvlStrCache>
                <c:ptCount val="12"/>
                <c:lvl>
                  <c:pt idx="0">
                    <c:v>July</c:v>
                  </c:pt>
                  <c:pt idx="1">
                    <c:v>August</c:v>
                  </c:pt>
                  <c:pt idx="2">
                    <c:v>September</c:v>
                  </c:pt>
                  <c:pt idx="3">
                    <c:v>October</c:v>
                  </c:pt>
                  <c:pt idx="4">
                    <c:v>November</c:v>
                  </c:pt>
                  <c:pt idx="5">
                    <c:v>December</c:v>
                  </c:pt>
                  <c:pt idx="6">
                    <c:v>January</c:v>
                  </c:pt>
                  <c:pt idx="7">
                    <c:v>February</c:v>
                  </c:pt>
                  <c:pt idx="8">
                    <c:v>March</c:v>
                  </c:pt>
                  <c:pt idx="9">
                    <c:v>April</c:v>
                  </c:pt>
                  <c:pt idx="10">
                    <c:v>May</c:v>
                  </c:pt>
                  <c:pt idx="11">
                    <c:v>June</c:v>
                  </c:pt>
                </c:lvl>
                <c:lvl>
                  <c:pt idx="0">
                    <c:v>2018</c:v>
                  </c:pt>
                  <c:pt idx="1">
                    <c:v>2018</c:v>
                  </c:pt>
                  <c:pt idx="2">
                    <c:v>2018</c:v>
                  </c:pt>
                  <c:pt idx="3">
                    <c:v>2018</c:v>
                  </c:pt>
                  <c:pt idx="4">
                    <c:v>2018</c:v>
                  </c:pt>
                  <c:pt idx="5">
                    <c:v>2018</c:v>
                  </c:pt>
                  <c:pt idx="6">
                    <c:v>2019</c:v>
                  </c:pt>
                  <c:pt idx="7">
                    <c:v>2019</c:v>
                  </c:pt>
                  <c:pt idx="8">
                    <c:v>2019</c:v>
                  </c:pt>
                  <c:pt idx="9">
                    <c:v>2019</c:v>
                  </c:pt>
                  <c:pt idx="10">
                    <c:v>2019</c:v>
                  </c:pt>
                  <c:pt idx="11">
                    <c:v>2019</c:v>
                  </c:pt>
                </c:lvl>
              </c:multiLvlStrCache>
            </c:multiLvlStrRef>
          </c:cat>
          <c:val>
            <c:numRef>
              <c:f>'Other Process Measures'!$G$29:$G$40</c:f>
              <c:numCache>
                <c:formatCode>0%</c:formatCode>
                <c:ptCount val="12"/>
                <c:pt idx="0">
                  <c:v>0.48</c:v>
                </c:pt>
                <c:pt idx="1">
                  <c:v>1</c:v>
                </c:pt>
                <c:pt idx="2">
                  <c:v>1</c:v>
                </c:pt>
                <c:pt idx="3">
                  <c:v>1</c:v>
                </c:pt>
                <c:pt idx="4">
                  <c:v>1</c:v>
                </c:pt>
                <c:pt idx="5">
                  <c:v>0.5</c:v>
                </c:pt>
                <c:pt idx="6">
                  <c:v>0.5</c:v>
                </c:pt>
                <c:pt idx="7">
                  <c:v>0.5</c:v>
                </c:pt>
                <c:pt idx="8">
                  <c:v>0.5</c:v>
                </c:pt>
                <c:pt idx="9">
                  <c:v>0.5</c:v>
                </c:pt>
                <c:pt idx="10">
                  <c:v>0.5</c:v>
                </c:pt>
                <c:pt idx="11">
                  <c:v>0.5</c:v>
                </c:pt>
              </c:numCache>
            </c:numRef>
          </c:val>
          <c:smooth val="0"/>
          <c:extLst>
            <c:ext xmlns:c16="http://schemas.microsoft.com/office/drawing/2014/chart" uri="{C3380CC4-5D6E-409C-BE32-E72D297353CC}">
              <c16:uniqueId val="{00000055-5873-4964-AEFE-148B91CF0D21}"/>
            </c:ext>
          </c:extLst>
        </c:ser>
        <c:ser>
          <c:idx val="8"/>
          <c:order val="8"/>
          <c:tx>
            <c:strRef>
              <c:f>Calculations!$K$272</c:f>
              <c:strCache>
                <c:ptCount val="1"/>
                <c:pt idx="0">
                  <c:v>Upper Single Point Failure</c:v>
                </c:pt>
              </c:strCache>
            </c:strRef>
          </c:tx>
          <c:spPr>
            <a:ln w="28575" cap="rnd">
              <a:noFill/>
              <a:round/>
            </a:ln>
            <a:effectLst/>
          </c:spPr>
          <c:marker>
            <c:symbol val="square"/>
            <c:size val="7"/>
            <c:spPr>
              <a:solidFill>
                <a:srgbClr val="FF0000"/>
              </a:solidFill>
              <a:ln w="19050" cmpd="dbl">
                <a:solidFill>
                  <a:srgbClr val="00B0F0"/>
                </a:solidFill>
              </a:ln>
              <a:effectLst/>
            </c:spPr>
          </c:marker>
          <c:val>
            <c:numRef>
              <c:f>Calculations!$K$273:$K$284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56-5873-4964-AEFE-148B91CF0D21}"/>
            </c:ext>
          </c:extLst>
        </c:ser>
        <c:ser>
          <c:idx val="10"/>
          <c:order val="9"/>
          <c:tx>
            <c:strRef>
              <c:f>Calculations!$L$272</c:f>
              <c:strCache>
                <c:ptCount val="1"/>
                <c:pt idx="0">
                  <c:v>Lower Single Point Failure</c:v>
                </c:pt>
              </c:strCache>
            </c:strRef>
          </c:tx>
          <c:spPr>
            <a:ln w="28575" cap="rnd">
              <a:noFill/>
              <a:round/>
            </a:ln>
            <a:effectLst/>
          </c:spPr>
          <c:marker>
            <c:symbol val="square"/>
            <c:size val="7"/>
            <c:spPr>
              <a:solidFill>
                <a:srgbClr val="FF0000"/>
              </a:solidFill>
              <a:ln w="19050">
                <a:solidFill>
                  <a:srgbClr val="00B0F0"/>
                </a:solidFill>
              </a:ln>
              <a:effectLst/>
            </c:spPr>
          </c:marker>
          <c:val>
            <c:numRef>
              <c:f>Calculations!$L$273:$L$284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57-5873-4964-AEFE-148B91CF0D21}"/>
            </c:ext>
          </c:extLst>
        </c:ser>
        <c:ser>
          <c:idx val="11"/>
          <c:order val="10"/>
          <c:tx>
            <c:strRef>
              <c:f>Calculations!$M$272</c:f>
              <c:strCache>
                <c:ptCount val="1"/>
                <c:pt idx="0">
                  <c:v>Upper Double Point Failure</c:v>
                </c:pt>
              </c:strCache>
            </c:strRef>
          </c:tx>
          <c:spPr>
            <a:ln w="28575" cap="rnd">
              <a:noFill/>
              <a:round/>
            </a:ln>
            <a:effectLst/>
          </c:spPr>
          <c:marker>
            <c:symbol val="square"/>
            <c:size val="7"/>
            <c:spPr>
              <a:solidFill>
                <a:schemeClr val="accent4"/>
              </a:solidFill>
              <a:ln w="19050">
                <a:solidFill>
                  <a:srgbClr val="00B0F0"/>
                </a:solidFill>
              </a:ln>
              <a:effectLst/>
            </c:spPr>
          </c:marker>
          <c:val>
            <c:numRef>
              <c:f>Calculations!$M$273:$M$284</c:f>
              <c:numCache>
                <c:formatCode>General</c:formatCode>
                <c:ptCount val="12"/>
                <c:pt idx="1">
                  <c:v>#N/A</c:v>
                </c:pt>
                <c:pt idx="2">
                  <c:v>#N/A</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58-5873-4964-AEFE-148B91CF0D21}"/>
            </c:ext>
          </c:extLst>
        </c:ser>
        <c:ser>
          <c:idx val="13"/>
          <c:order val="11"/>
          <c:tx>
            <c:strRef>
              <c:f>Calculations!$N$272</c:f>
              <c:strCache>
                <c:ptCount val="1"/>
                <c:pt idx="0">
                  <c:v>Lower Double Point Failure</c:v>
                </c:pt>
              </c:strCache>
            </c:strRef>
          </c:tx>
          <c:spPr>
            <a:ln w="28575" cap="rnd">
              <a:noFill/>
              <a:round/>
            </a:ln>
            <a:effectLst/>
          </c:spPr>
          <c:marker>
            <c:symbol val="square"/>
            <c:size val="7"/>
            <c:spPr>
              <a:solidFill>
                <a:srgbClr val="FFC000"/>
              </a:solidFill>
              <a:ln w="19050">
                <a:solidFill>
                  <a:srgbClr val="00B0F0"/>
                </a:solidFill>
              </a:ln>
              <a:effectLst/>
            </c:spPr>
          </c:marker>
          <c:val>
            <c:numRef>
              <c:f>Calculations!$N$273:$N$284</c:f>
              <c:numCache>
                <c:formatCode>General</c:formatCode>
                <c:ptCount val="12"/>
                <c:pt idx="1">
                  <c:v>#N/A</c:v>
                </c:pt>
                <c:pt idx="2">
                  <c:v>#N/A</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59-5873-4964-AEFE-148B91CF0D21}"/>
            </c:ext>
          </c:extLst>
        </c:ser>
        <c:ser>
          <c:idx val="12"/>
          <c:order val="12"/>
          <c:tx>
            <c:strRef>
              <c:f>Calculations!$O$272</c:f>
              <c:strCache>
                <c:ptCount val="1"/>
                <c:pt idx="0">
                  <c:v>Upper Four Point Failure</c:v>
                </c:pt>
              </c:strCache>
            </c:strRef>
          </c:tx>
          <c:spPr>
            <a:ln w="28575" cap="rnd">
              <a:noFill/>
              <a:round/>
            </a:ln>
            <a:effectLst/>
          </c:spPr>
          <c:marker>
            <c:symbol val="square"/>
            <c:size val="7"/>
            <c:spPr>
              <a:solidFill>
                <a:srgbClr val="E121E1"/>
              </a:solidFill>
              <a:ln w="19050">
                <a:solidFill>
                  <a:srgbClr val="00B0F0"/>
                </a:solidFill>
              </a:ln>
              <a:effectLst/>
            </c:spPr>
          </c:marker>
          <c:val>
            <c:numRef>
              <c:f>Calculations!$O$273:$O$284</c:f>
              <c:numCache>
                <c:formatCode>General</c:formatCode>
                <c:ptCount val="12"/>
                <c:pt idx="3">
                  <c:v>#N/A</c:v>
                </c:pt>
                <c:pt idx="4">
                  <c:v>1</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5A-5873-4964-AEFE-148B91CF0D21}"/>
            </c:ext>
          </c:extLst>
        </c:ser>
        <c:ser>
          <c:idx val="14"/>
          <c:order val="13"/>
          <c:tx>
            <c:strRef>
              <c:f>Calculations!$P$272</c:f>
              <c:strCache>
                <c:ptCount val="1"/>
                <c:pt idx="0">
                  <c:v>Lower Four Point Failure</c:v>
                </c:pt>
              </c:strCache>
            </c:strRef>
          </c:tx>
          <c:spPr>
            <a:ln w="28575" cap="rnd">
              <a:noFill/>
              <a:round/>
            </a:ln>
            <a:effectLst/>
          </c:spPr>
          <c:marker>
            <c:symbol val="square"/>
            <c:size val="7"/>
            <c:spPr>
              <a:solidFill>
                <a:srgbClr val="E121E1"/>
              </a:solidFill>
              <a:ln w="19050">
                <a:solidFill>
                  <a:srgbClr val="00B0F0"/>
                </a:solidFill>
              </a:ln>
              <a:effectLst/>
            </c:spPr>
          </c:marker>
          <c:val>
            <c:numRef>
              <c:f>Calculations!$P$273:$P$284</c:f>
              <c:numCache>
                <c:formatCode>General</c:formatCode>
                <c:ptCount val="12"/>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5B-5873-4964-AEFE-148B91CF0D21}"/>
            </c:ext>
          </c:extLst>
        </c:ser>
        <c:ser>
          <c:idx val="9"/>
          <c:order val="14"/>
          <c:tx>
            <c:strRef>
              <c:f>Calculations!$Q$272</c:f>
              <c:strCache>
                <c:ptCount val="1"/>
                <c:pt idx="0">
                  <c:v>Upper Eight Point Failure</c:v>
                </c:pt>
              </c:strCache>
            </c:strRef>
          </c:tx>
          <c:spPr>
            <a:ln w="28575" cap="rnd">
              <a:noFill/>
              <a:round/>
            </a:ln>
            <a:effectLst/>
          </c:spPr>
          <c:marker>
            <c:symbol val="square"/>
            <c:size val="7"/>
            <c:spPr>
              <a:solidFill>
                <a:srgbClr val="42EF25"/>
              </a:solidFill>
              <a:ln w="19050">
                <a:solidFill>
                  <a:srgbClr val="00B0F0"/>
                </a:solidFill>
              </a:ln>
              <a:effectLst/>
            </c:spPr>
          </c:marker>
          <c:val>
            <c:numRef>
              <c:f>Calculations!$Q$273:$Q$284</c:f>
              <c:numCache>
                <c:formatCode>General</c:formatCode>
                <c:ptCount val="12"/>
                <c:pt idx="7">
                  <c:v>#N/A</c:v>
                </c:pt>
                <c:pt idx="8">
                  <c:v>#N/A</c:v>
                </c:pt>
                <c:pt idx="9">
                  <c:v>#N/A</c:v>
                </c:pt>
                <c:pt idx="10">
                  <c:v>#N/A</c:v>
                </c:pt>
                <c:pt idx="11">
                  <c:v>#N/A</c:v>
                </c:pt>
              </c:numCache>
            </c:numRef>
          </c:val>
          <c:smooth val="0"/>
          <c:extLst>
            <c:ext xmlns:c16="http://schemas.microsoft.com/office/drawing/2014/chart" uri="{C3380CC4-5D6E-409C-BE32-E72D297353CC}">
              <c16:uniqueId val="{0000005C-5873-4964-AEFE-148B91CF0D21}"/>
            </c:ext>
          </c:extLst>
        </c:ser>
        <c:ser>
          <c:idx val="15"/>
          <c:order val="15"/>
          <c:tx>
            <c:strRef>
              <c:f>Calculations!$R$272</c:f>
              <c:strCache>
                <c:ptCount val="1"/>
                <c:pt idx="0">
                  <c:v>Lower Eight Point Failure</c:v>
                </c:pt>
              </c:strCache>
            </c:strRef>
          </c:tx>
          <c:spPr>
            <a:ln w="28575" cap="rnd">
              <a:noFill/>
              <a:round/>
            </a:ln>
            <a:effectLst/>
          </c:spPr>
          <c:marker>
            <c:symbol val="square"/>
            <c:size val="7"/>
            <c:spPr>
              <a:solidFill>
                <a:srgbClr val="42EF25"/>
              </a:solidFill>
              <a:ln w="19050">
                <a:solidFill>
                  <a:srgbClr val="00B0F0"/>
                </a:solidFill>
              </a:ln>
              <a:effectLst/>
            </c:spPr>
          </c:marker>
          <c:val>
            <c:numRef>
              <c:f>Calculations!$R$273:$R$284</c:f>
              <c:numCache>
                <c:formatCode>General</c:formatCode>
                <c:ptCount val="12"/>
                <c:pt idx="7">
                  <c:v>#N/A</c:v>
                </c:pt>
                <c:pt idx="8">
                  <c:v>#N/A</c:v>
                </c:pt>
                <c:pt idx="9">
                  <c:v>#N/A</c:v>
                </c:pt>
                <c:pt idx="10">
                  <c:v>#N/A</c:v>
                </c:pt>
                <c:pt idx="11">
                  <c:v>#N/A</c:v>
                </c:pt>
              </c:numCache>
            </c:numRef>
          </c:val>
          <c:smooth val="0"/>
          <c:extLst>
            <c:ext xmlns:c16="http://schemas.microsoft.com/office/drawing/2014/chart" uri="{C3380CC4-5D6E-409C-BE32-E72D297353CC}">
              <c16:uniqueId val="{0000005D-5873-4964-AEFE-148B91CF0D21}"/>
            </c:ext>
          </c:extLst>
        </c:ser>
        <c:dLbls>
          <c:showLegendKey val="0"/>
          <c:showVal val="0"/>
          <c:showCatName val="0"/>
          <c:showSerName val="0"/>
          <c:showPercent val="0"/>
          <c:showBubbleSize val="0"/>
        </c:dLbls>
        <c:marker val="1"/>
        <c:smooth val="0"/>
        <c:axId val="328240544"/>
        <c:axId val="328234312"/>
      </c:lineChart>
      <c:catAx>
        <c:axId val="328240544"/>
        <c:scaling>
          <c:orientation val="minMax"/>
        </c:scaling>
        <c:delete val="0"/>
        <c:axPos val="b"/>
        <c:title>
          <c:tx>
            <c:rich>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b="1"/>
                  <a:t>Year and Month</a:t>
                </a:r>
              </a:p>
            </c:rich>
          </c:tx>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nextTo"/>
        <c:spPr>
          <a:noFill/>
          <a:ln w="12700"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28234312"/>
        <c:crosses val="autoZero"/>
        <c:auto val="1"/>
        <c:lblAlgn val="ctr"/>
        <c:lblOffset val="100"/>
        <c:noMultiLvlLbl val="0"/>
      </c:catAx>
      <c:valAx>
        <c:axId val="328234312"/>
        <c:scaling>
          <c:orientation val="minMax"/>
          <c:max val="1.1000000000000001"/>
          <c:min val="0"/>
        </c:scaling>
        <c:delete val="0"/>
        <c:axPos val="l"/>
        <c:majorGridlines>
          <c:spPr>
            <a:ln w="12700" cap="flat" cmpd="sng" algn="ctr">
              <a:solidFill>
                <a:schemeClr val="tx1">
                  <a:lumMod val="50000"/>
                  <a:lumOff val="50000"/>
                </a:schemeClr>
              </a:solidFill>
              <a:round/>
            </a:ln>
            <a:effectLst/>
          </c:spPr>
        </c:majorGridlines>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b="1"/>
                  <a:t>Hand Hygiene Compliance (Percentage)</a:t>
                </a:r>
              </a:p>
            </c:rich>
          </c:tx>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12700">
            <a:solidFill>
              <a:schemeClr val="tx1">
                <a:lumMod val="50000"/>
                <a:lumOff val="50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28240544"/>
        <c:crosses val="autoZero"/>
        <c:crossBetween val="between"/>
      </c:valAx>
      <c:spPr>
        <a:noFill/>
        <a:ln w="25400">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12700"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7</xdr:col>
      <xdr:colOff>76200</xdr:colOff>
      <xdr:row>2</xdr:row>
      <xdr:rowOff>14287</xdr:rowOff>
    </xdr:from>
    <xdr:to>
      <xdr:col>17</xdr:col>
      <xdr:colOff>523875</xdr:colOff>
      <xdr:row>30</xdr:row>
      <xdr:rowOff>85725</xdr:rowOff>
    </xdr:to>
    <xdr:graphicFrame macro="">
      <xdr:nvGraphicFramePr>
        <xdr:cNvPr id="3" name="Chart 2">
          <a:extLst>
            <a:ext uri="{FF2B5EF4-FFF2-40B4-BE49-F238E27FC236}">
              <a16:creationId xmlns:a16="http://schemas.microsoft.com/office/drawing/2014/main" id="{54285906-47E7-4E3C-A09B-C37FA58B87D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76200</xdr:colOff>
      <xdr:row>31</xdr:row>
      <xdr:rowOff>142875</xdr:rowOff>
    </xdr:from>
    <xdr:to>
      <xdr:col>17</xdr:col>
      <xdr:colOff>527304</xdr:colOff>
      <xdr:row>37</xdr:row>
      <xdr:rowOff>104775</xdr:rowOff>
    </xdr:to>
    <xdr:grpSp>
      <xdr:nvGrpSpPr>
        <xdr:cNvPr id="42" name="Group 41">
          <a:extLst>
            <a:ext uri="{FF2B5EF4-FFF2-40B4-BE49-F238E27FC236}">
              <a16:creationId xmlns:a16="http://schemas.microsoft.com/office/drawing/2014/main" id="{9224109F-BA4C-43DC-BE09-683B7AE00FFD}"/>
            </a:ext>
          </a:extLst>
        </xdr:cNvPr>
        <xdr:cNvGrpSpPr/>
      </xdr:nvGrpSpPr>
      <xdr:grpSpPr>
        <a:xfrm>
          <a:off x="3810000" y="5581650"/>
          <a:ext cx="6547104" cy="933450"/>
          <a:chOff x="3810000" y="6715125"/>
          <a:chExt cx="6547104" cy="933450"/>
        </a:xfrm>
      </xdr:grpSpPr>
      <xdr:sp macro="" textlink="">
        <xdr:nvSpPr>
          <xdr:cNvPr id="4" name="Rectangle 3">
            <a:extLst>
              <a:ext uri="{FF2B5EF4-FFF2-40B4-BE49-F238E27FC236}">
                <a16:creationId xmlns:a16="http://schemas.microsoft.com/office/drawing/2014/main" id="{ED99A6B8-6576-4D44-BC82-B9F2350E72BF}"/>
              </a:ext>
            </a:extLst>
          </xdr:cNvPr>
          <xdr:cNvSpPr/>
        </xdr:nvSpPr>
        <xdr:spPr>
          <a:xfrm>
            <a:off x="3810000" y="6715125"/>
            <a:ext cx="6547104" cy="93345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nvGrpSpPr>
          <xdr:cNvPr id="37" name="Group 36">
            <a:extLst>
              <a:ext uri="{FF2B5EF4-FFF2-40B4-BE49-F238E27FC236}">
                <a16:creationId xmlns:a16="http://schemas.microsoft.com/office/drawing/2014/main" id="{A2D4CE2E-1F01-4BFB-B5EC-00977F8510DC}"/>
              </a:ext>
            </a:extLst>
          </xdr:cNvPr>
          <xdr:cNvGrpSpPr/>
        </xdr:nvGrpSpPr>
        <xdr:grpSpPr>
          <a:xfrm>
            <a:off x="4257674" y="6738938"/>
            <a:ext cx="1067692" cy="280205"/>
            <a:chOff x="4095749" y="6734175"/>
            <a:chExt cx="1067692" cy="280205"/>
          </a:xfrm>
        </xdr:grpSpPr>
        <xdr:cxnSp macro="">
          <xdr:nvCxnSpPr>
            <xdr:cNvPr id="6" name="Straight Connector 5">
              <a:extLst>
                <a:ext uri="{FF2B5EF4-FFF2-40B4-BE49-F238E27FC236}">
                  <a16:creationId xmlns:a16="http://schemas.microsoft.com/office/drawing/2014/main" id="{35EB8CF3-5C2E-4108-8580-0E417411F21D}"/>
                </a:ext>
              </a:extLst>
            </xdr:cNvPr>
            <xdr:cNvCxnSpPr/>
          </xdr:nvCxnSpPr>
          <xdr:spPr>
            <a:xfrm>
              <a:off x="4095749" y="6874277"/>
              <a:ext cx="365760" cy="0"/>
            </a:xfrm>
            <a:prstGeom prst="line">
              <a:avLst/>
            </a:prstGeom>
            <a:ln w="19050">
              <a:solidFill>
                <a:srgbClr val="00B050"/>
              </a:solidFill>
            </a:ln>
          </xdr:spPr>
          <xdr:style>
            <a:lnRef idx="1">
              <a:schemeClr val="accent1"/>
            </a:lnRef>
            <a:fillRef idx="0">
              <a:schemeClr val="accent1"/>
            </a:fillRef>
            <a:effectRef idx="0">
              <a:schemeClr val="accent1"/>
            </a:effectRef>
            <a:fontRef idx="minor">
              <a:schemeClr val="tx1"/>
            </a:fontRef>
          </xdr:style>
        </xdr:cxnSp>
        <xdr:sp macro="" textlink="">
          <xdr:nvSpPr>
            <xdr:cNvPr id="7" name="TextBox 6">
              <a:extLst>
                <a:ext uri="{FF2B5EF4-FFF2-40B4-BE49-F238E27FC236}">
                  <a16:creationId xmlns:a16="http://schemas.microsoft.com/office/drawing/2014/main" id="{5A96A259-AC28-4219-8481-37615A36EBF8}"/>
                </a:ext>
              </a:extLst>
            </xdr:cNvPr>
            <xdr:cNvSpPr txBox="1"/>
          </xdr:nvSpPr>
          <xdr:spPr>
            <a:xfrm>
              <a:off x="4467225" y="6734175"/>
              <a:ext cx="696216"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200"/>
                <a:t>Average</a:t>
              </a:r>
            </a:p>
          </xdr:txBody>
        </xdr:sp>
      </xdr:grpSp>
      <xdr:grpSp>
        <xdr:nvGrpSpPr>
          <xdr:cNvPr id="36" name="Group 35">
            <a:extLst>
              <a:ext uri="{FF2B5EF4-FFF2-40B4-BE49-F238E27FC236}">
                <a16:creationId xmlns:a16="http://schemas.microsoft.com/office/drawing/2014/main" id="{EC53E446-A21A-4F3E-BF94-B51BCD44A30C}"/>
              </a:ext>
            </a:extLst>
          </xdr:cNvPr>
          <xdr:cNvGrpSpPr/>
        </xdr:nvGrpSpPr>
        <xdr:grpSpPr>
          <a:xfrm>
            <a:off x="6219824" y="6738938"/>
            <a:ext cx="3299457" cy="280205"/>
            <a:chOff x="6115049" y="6743700"/>
            <a:chExt cx="3299457" cy="280205"/>
          </a:xfrm>
        </xdr:grpSpPr>
        <xdr:sp macro="" textlink="">
          <xdr:nvSpPr>
            <xdr:cNvPr id="15" name="TextBox 14">
              <a:extLst>
                <a:ext uri="{FF2B5EF4-FFF2-40B4-BE49-F238E27FC236}">
                  <a16:creationId xmlns:a16="http://schemas.microsoft.com/office/drawing/2014/main" id="{FBDC0D29-C36C-4EF5-8B1F-32ED51CE1DFB}"/>
                </a:ext>
              </a:extLst>
            </xdr:cNvPr>
            <xdr:cNvSpPr txBox="1"/>
          </xdr:nvSpPr>
          <xdr:spPr>
            <a:xfrm>
              <a:off x="6486525" y="6743700"/>
              <a:ext cx="2927981"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200"/>
                <a:t>A single point outside the three sigma limit</a:t>
              </a:r>
            </a:p>
          </xdr:txBody>
        </xdr:sp>
        <xdr:grpSp>
          <xdr:nvGrpSpPr>
            <xdr:cNvPr id="26" name="Group 25">
              <a:extLst>
                <a:ext uri="{FF2B5EF4-FFF2-40B4-BE49-F238E27FC236}">
                  <a16:creationId xmlns:a16="http://schemas.microsoft.com/office/drawing/2014/main" id="{1B111705-A7F3-44BC-8F53-ADFC40116DE2}"/>
                </a:ext>
              </a:extLst>
            </xdr:cNvPr>
            <xdr:cNvGrpSpPr/>
          </xdr:nvGrpSpPr>
          <xdr:grpSpPr>
            <a:xfrm>
              <a:off x="6115049" y="6836177"/>
              <a:ext cx="365760" cy="95250"/>
              <a:chOff x="6115049" y="6848475"/>
              <a:chExt cx="365760" cy="95250"/>
            </a:xfrm>
          </xdr:grpSpPr>
          <xdr:cxnSp macro="">
            <xdr:nvCxnSpPr>
              <xdr:cNvPr id="14" name="Straight Connector 13">
                <a:extLst>
                  <a:ext uri="{FF2B5EF4-FFF2-40B4-BE49-F238E27FC236}">
                    <a16:creationId xmlns:a16="http://schemas.microsoft.com/office/drawing/2014/main" id="{80E3A319-5D36-43C4-8774-5923D89ABC59}"/>
                  </a:ext>
                </a:extLst>
              </xdr:cNvPr>
              <xdr:cNvCxnSpPr/>
            </xdr:nvCxnSpPr>
            <xdr:spPr>
              <a:xfrm>
                <a:off x="6115049" y="6896100"/>
                <a:ext cx="365760" cy="0"/>
              </a:xfrm>
              <a:prstGeom prst="line">
                <a:avLst/>
              </a:prstGeom>
              <a:ln w="28575">
                <a:solidFill>
                  <a:srgbClr val="6862E4"/>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22" name="Rectangle 21">
                <a:extLst>
                  <a:ext uri="{FF2B5EF4-FFF2-40B4-BE49-F238E27FC236}">
                    <a16:creationId xmlns:a16="http://schemas.microsoft.com/office/drawing/2014/main" id="{C250BE2E-D788-4802-87C0-4CCDE7E97AB6}"/>
                  </a:ext>
                </a:extLst>
              </xdr:cNvPr>
              <xdr:cNvSpPr/>
            </xdr:nvSpPr>
            <xdr:spPr>
              <a:xfrm>
                <a:off x="6250304" y="6848475"/>
                <a:ext cx="95250" cy="95250"/>
              </a:xfrm>
              <a:prstGeom prst="rect">
                <a:avLst/>
              </a:prstGeom>
              <a:solidFill>
                <a:srgbClr val="FF0000"/>
              </a:solidFill>
              <a:ln w="1905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grpSp>
        <xdr:nvGrpSpPr>
          <xdr:cNvPr id="35" name="Group 34">
            <a:extLst>
              <a:ext uri="{FF2B5EF4-FFF2-40B4-BE49-F238E27FC236}">
                <a16:creationId xmlns:a16="http://schemas.microsoft.com/office/drawing/2014/main" id="{07521A6D-E456-4E4A-ABF8-DEE937D5D36C}"/>
              </a:ext>
            </a:extLst>
          </xdr:cNvPr>
          <xdr:cNvGrpSpPr/>
        </xdr:nvGrpSpPr>
        <xdr:grpSpPr>
          <a:xfrm>
            <a:off x="4257674" y="6938963"/>
            <a:ext cx="1530191" cy="280205"/>
            <a:chOff x="4095749" y="6927850"/>
            <a:chExt cx="1530191" cy="280205"/>
          </a:xfrm>
        </xdr:grpSpPr>
        <xdr:cxnSp macro="">
          <xdr:nvCxnSpPr>
            <xdr:cNvPr id="8" name="Straight Connector 7">
              <a:extLst>
                <a:ext uri="{FF2B5EF4-FFF2-40B4-BE49-F238E27FC236}">
                  <a16:creationId xmlns:a16="http://schemas.microsoft.com/office/drawing/2014/main" id="{8124972D-AF4D-4CEC-BA5D-503175787289}"/>
                </a:ext>
              </a:extLst>
            </xdr:cNvPr>
            <xdr:cNvCxnSpPr/>
          </xdr:nvCxnSpPr>
          <xdr:spPr>
            <a:xfrm>
              <a:off x="4095749" y="7067952"/>
              <a:ext cx="365760" cy="0"/>
            </a:xfrm>
            <a:prstGeom prst="line">
              <a:avLst/>
            </a:prstGeom>
            <a:ln w="19050">
              <a:solidFill>
                <a:srgbClr val="FF0000"/>
              </a:solidFill>
              <a:prstDash val="sysDot"/>
            </a:ln>
          </xdr:spPr>
          <xdr:style>
            <a:lnRef idx="1">
              <a:schemeClr val="accent1"/>
            </a:lnRef>
            <a:fillRef idx="0">
              <a:schemeClr val="accent1"/>
            </a:fillRef>
            <a:effectRef idx="0">
              <a:schemeClr val="accent1"/>
            </a:effectRef>
            <a:fontRef idx="minor">
              <a:schemeClr val="tx1"/>
            </a:fontRef>
          </xdr:style>
        </xdr:cxnSp>
        <xdr:sp macro="" textlink="">
          <xdr:nvSpPr>
            <xdr:cNvPr id="11" name="TextBox 10">
              <a:extLst>
                <a:ext uri="{FF2B5EF4-FFF2-40B4-BE49-F238E27FC236}">
                  <a16:creationId xmlns:a16="http://schemas.microsoft.com/office/drawing/2014/main" id="{BBE88834-7C90-4F04-ADF8-B84F25182221}"/>
                </a:ext>
              </a:extLst>
            </xdr:cNvPr>
            <xdr:cNvSpPr txBox="1"/>
          </xdr:nvSpPr>
          <xdr:spPr>
            <a:xfrm>
              <a:off x="4467225" y="6927850"/>
              <a:ext cx="1158715"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200"/>
                <a:t>One sigma limit</a:t>
              </a:r>
            </a:p>
          </xdr:txBody>
        </xdr:sp>
      </xdr:grpSp>
      <xdr:grpSp>
        <xdr:nvGrpSpPr>
          <xdr:cNvPr id="34" name="Group 33">
            <a:extLst>
              <a:ext uri="{FF2B5EF4-FFF2-40B4-BE49-F238E27FC236}">
                <a16:creationId xmlns:a16="http://schemas.microsoft.com/office/drawing/2014/main" id="{2E89E3A4-A2A6-4E45-B6E9-098F9A4B7D8F}"/>
              </a:ext>
            </a:extLst>
          </xdr:cNvPr>
          <xdr:cNvGrpSpPr/>
        </xdr:nvGrpSpPr>
        <xdr:grpSpPr>
          <a:xfrm>
            <a:off x="6219824" y="6938963"/>
            <a:ext cx="3550936" cy="280205"/>
            <a:chOff x="6115049" y="6937375"/>
            <a:chExt cx="3550936" cy="280205"/>
          </a:xfrm>
        </xdr:grpSpPr>
        <xdr:sp macro="" textlink="">
          <xdr:nvSpPr>
            <xdr:cNvPr id="19" name="TextBox 18">
              <a:extLst>
                <a:ext uri="{FF2B5EF4-FFF2-40B4-BE49-F238E27FC236}">
                  <a16:creationId xmlns:a16="http://schemas.microsoft.com/office/drawing/2014/main" id="{875AB91B-9C55-4E67-9EF2-12EAEB8370BF}"/>
                </a:ext>
              </a:extLst>
            </xdr:cNvPr>
            <xdr:cNvSpPr txBox="1"/>
          </xdr:nvSpPr>
          <xdr:spPr>
            <a:xfrm>
              <a:off x="6486525" y="6937375"/>
              <a:ext cx="3179460"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200"/>
                <a:t>Two of</a:t>
              </a:r>
              <a:r>
                <a:rPr lang="en-US" sz="1200" baseline="0"/>
                <a:t> three points outside the two s</a:t>
              </a:r>
              <a:r>
                <a:rPr lang="en-US" sz="1200"/>
                <a:t>igma limit</a:t>
              </a:r>
            </a:p>
          </xdr:txBody>
        </xdr:sp>
        <xdr:grpSp>
          <xdr:nvGrpSpPr>
            <xdr:cNvPr id="27" name="Group 26">
              <a:extLst>
                <a:ext uri="{FF2B5EF4-FFF2-40B4-BE49-F238E27FC236}">
                  <a16:creationId xmlns:a16="http://schemas.microsoft.com/office/drawing/2014/main" id="{376EE90D-CBA4-4F24-B612-BDDD7BAA590A}"/>
                </a:ext>
              </a:extLst>
            </xdr:cNvPr>
            <xdr:cNvGrpSpPr/>
          </xdr:nvGrpSpPr>
          <xdr:grpSpPr>
            <a:xfrm>
              <a:off x="6115049" y="7029852"/>
              <a:ext cx="365760" cy="95250"/>
              <a:chOff x="6115049" y="7038975"/>
              <a:chExt cx="365760" cy="95250"/>
            </a:xfrm>
          </xdr:grpSpPr>
          <xdr:cxnSp macro="">
            <xdr:nvCxnSpPr>
              <xdr:cNvPr id="16" name="Straight Connector 15">
                <a:extLst>
                  <a:ext uri="{FF2B5EF4-FFF2-40B4-BE49-F238E27FC236}">
                    <a16:creationId xmlns:a16="http://schemas.microsoft.com/office/drawing/2014/main" id="{CCE810E2-DDEC-4CD1-989E-145483E661D5}"/>
                  </a:ext>
                </a:extLst>
              </xdr:cNvPr>
              <xdr:cNvCxnSpPr/>
            </xdr:nvCxnSpPr>
            <xdr:spPr>
              <a:xfrm>
                <a:off x="6115049" y="7086600"/>
                <a:ext cx="365760" cy="0"/>
              </a:xfrm>
              <a:prstGeom prst="line">
                <a:avLst/>
              </a:prstGeom>
              <a:ln w="28575">
                <a:solidFill>
                  <a:srgbClr val="6862E4"/>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23" name="Rectangle 22">
                <a:extLst>
                  <a:ext uri="{FF2B5EF4-FFF2-40B4-BE49-F238E27FC236}">
                    <a16:creationId xmlns:a16="http://schemas.microsoft.com/office/drawing/2014/main" id="{0F3ED533-539D-4A61-8AD0-A593C22239F2}"/>
                  </a:ext>
                </a:extLst>
              </xdr:cNvPr>
              <xdr:cNvSpPr/>
            </xdr:nvSpPr>
            <xdr:spPr>
              <a:xfrm>
                <a:off x="6250304" y="7038975"/>
                <a:ext cx="95250" cy="95250"/>
              </a:xfrm>
              <a:prstGeom prst="rect">
                <a:avLst/>
              </a:prstGeom>
              <a:solidFill>
                <a:schemeClr val="accent4"/>
              </a:solidFill>
              <a:ln w="1905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grpSp>
        <xdr:nvGrpSpPr>
          <xdr:cNvPr id="33" name="Group 32">
            <a:extLst>
              <a:ext uri="{FF2B5EF4-FFF2-40B4-BE49-F238E27FC236}">
                <a16:creationId xmlns:a16="http://schemas.microsoft.com/office/drawing/2014/main" id="{EE0E4FA1-1707-4662-9F4E-7263AF1D536E}"/>
              </a:ext>
            </a:extLst>
          </xdr:cNvPr>
          <xdr:cNvGrpSpPr/>
        </xdr:nvGrpSpPr>
        <xdr:grpSpPr>
          <a:xfrm>
            <a:off x="4257674" y="7138988"/>
            <a:ext cx="1537116" cy="280205"/>
            <a:chOff x="4095749" y="7121525"/>
            <a:chExt cx="1537116" cy="280205"/>
          </a:xfrm>
        </xdr:grpSpPr>
        <xdr:cxnSp macro="">
          <xdr:nvCxnSpPr>
            <xdr:cNvPr id="9" name="Straight Connector 8">
              <a:extLst>
                <a:ext uri="{FF2B5EF4-FFF2-40B4-BE49-F238E27FC236}">
                  <a16:creationId xmlns:a16="http://schemas.microsoft.com/office/drawing/2014/main" id="{F9DB6EFD-6AC5-4AC3-97FB-96EA52EE5565}"/>
                </a:ext>
              </a:extLst>
            </xdr:cNvPr>
            <xdr:cNvCxnSpPr/>
          </xdr:nvCxnSpPr>
          <xdr:spPr>
            <a:xfrm>
              <a:off x="4095749" y="7261627"/>
              <a:ext cx="365760" cy="0"/>
            </a:xfrm>
            <a:prstGeom prst="line">
              <a:avLst/>
            </a:prstGeom>
            <a:ln w="19050">
              <a:solidFill>
                <a:srgbClr val="FF0000"/>
              </a:solidFill>
              <a:prstDash val="dash"/>
            </a:ln>
          </xdr:spPr>
          <xdr:style>
            <a:lnRef idx="1">
              <a:schemeClr val="accent1"/>
            </a:lnRef>
            <a:fillRef idx="0">
              <a:schemeClr val="accent1"/>
            </a:fillRef>
            <a:effectRef idx="0">
              <a:schemeClr val="accent1"/>
            </a:effectRef>
            <a:fontRef idx="minor">
              <a:schemeClr val="tx1"/>
            </a:fontRef>
          </xdr:style>
        </xdr:cxnSp>
        <xdr:sp macro="" textlink="">
          <xdr:nvSpPr>
            <xdr:cNvPr id="12" name="TextBox 11">
              <a:extLst>
                <a:ext uri="{FF2B5EF4-FFF2-40B4-BE49-F238E27FC236}">
                  <a16:creationId xmlns:a16="http://schemas.microsoft.com/office/drawing/2014/main" id="{44997790-6D8A-4A71-B7AA-0074CB900196}"/>
                </a:ext>
              </a:extLst>
            </xdr:cNvPr>
            <xdr:cNvSpPr txBox="1"/>
          </xdr:nvSpPr>
          <xdr:spPr>
            <a:xfrm>
              <a:off x="4467225" y="7121525"/>
              <a:ext cx="1165640"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200"/>
                <a:t>Two sigma limit</a:t>
              </a:r>
            </a:p>
          </xdr:txBody>
        </xdr:sp>
      </xdr:grpSp>
      <xdr:grpSp>
        <xdr:nvGrpSpPr>
          <xdr:cNvPr id="32" name="Group 31">
            <a:extLst>
              <a:ext uri="{FF2B5EF4-FFF2-40B4-BE49-F238E27FC236}">
                <a16:creationId xmlns:a16="http://schemas.microsoft.com/office/drawing/2014/main" id="{7FE98A51-DE43-456C-AF20-B4C6E6466459}"/>
              </a:ext>
            </a:extLst>
          </xdr:cNvPr>
          <xdr:cNvGrpSpPr/>
        </xdr:nvGrpSpPr>
        <xdr:grpSpPr>
          <a:xfrm>
            <a:off x="6219824" y="7138988"/>
            <a:ext cx="3466619" cy="280205"/>
            <a:chOff x="6115049" y="7131050"/>
            <a:chExt cx="3466619" cy="280205"/>
          </a:xfrm>
        </xdr:grpSpPr>
        <xdr:sp macro="" textlink="">
          <xdr:nvSpPr>
            <xdr:cNvPr id="20" name="TextBox 19">
              <a:extLst>
                <a:ext uri="{FF2B5EF4-FFF2-40B4-BE49-F238E27FC236}">
                  <a16:creationId xmlns:a16="http://schemas.microsoft.com/office/drawing/2014/main" id="{1DFB7403-E6C1-49C5-872F-4B88758FE925}"/>
                </a:ext>
              </a:extLst>
            </xdr:cNvPr>
            <xdr:cNvSpPr txBox="1"/>
          </xdr:nvSpPr>
          <xdr:spPr>
            <a:xfrm>
              <a:off x="6486525" y="7131050"/>
              <a:ext cx="3095143"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200"/>
                <a:t>Four of five points outside the one sigma limit</a:t>
              </a:r>
            </a:p>
          </xdr:txBody>
        </xdr:sp>
        <xdr:grpSp>
          <xdr:nvGrpSpPr>
            <xdr:cNvPr id="28" name="Group 27">
              <a:extLst>
                <a:ext uri="{FF2B5EF4-FFF2-40B4-BE49-F238E27FC236}">
                  <a16:creationId xmlns:a16="http://schemas.microsoft.com/office/drawing/2014/main" id="{8D0BEE9B-9B13-4139-944C-48359937958F}"/>
                </a:ext>
              </a:extLst>
            </xdr:cNvPr>
            <xdr:cNvGrpSpPr/>
          </xdr:nvGrpSpPr>
          <xdr:grpSpPr>
            <a:xfrm>
              <a:off x="6115049" y="7223527"/>
              <a:ext cx="365760" cy="95250"/>
              <a:chOff x="6115049" y="7239000"/>
              <a:chExt cx="365760" cy="95250"/>
            </a:xfrm>
          </xdr:grpSpPr>
          <xdr:cxnSp macro="">
            <xdr:nvCxnSpPr>
              <xdr:cNvPr id="17" name="Straight Connector 16">
                <a:extLst>
                  <a:ext uri="{FF2B5EF4-FFF2-40B4-BE49-F238E27FC236}">
                    <a16:creationId xmlns:a16="http://schemas.microsoft.com/office/drawing/2014/main" id="{608D690B-8496-4B96-A984-2E381A6505BC}"/>
                  </a:ext>
                </a:extLst>
              </xdr:cNvPr>
              <xdr:cNvCxnSpPr/>
            </xdr:nvCxnSpPr>
            <xdr:spPr>
              <a:xfrm>
                <a:off x="6115049" y="7286625"/>
                <a:ext cx="365760" cy="0"/>
              </a:xfrm>
              <a:prstGeom prst="line">
                <a:avLst/>
              </a:prstGeom>
              <a:ln w="28575">
                <a:solidFill>
                  <a:srgbClr val="6862E4"/>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24" name="Rectangle 23">
                <a:extLst>
                  <a:ext uri="{FF2B5EF4-FFF2-40B4-BE49-F238E27FC236}">
                    <a16:creationId xmlns:a16="http://schemas.microsoft.com/office/drawing/2014/main" id="{9E5F6725-0821-40CF-A4B5-E17290712939}"/>
                  </a:ext>
                </a:extLst>
              </xdr:cNvPr>
              <xdr:cNvSpPr/>
            </xdr:nvSpPr>
            <xdr:spPr>
              <a:xfrm>
                <a:off x="6250304" y="7239000"/>
                <a:ext cx="95250" cy="95250"/>
              </a:xfrm>
              <a:prstGeom prst="rect">
                <a:avLst/>
              </a:prstGeom>
              <a:solidFill>
                <a:srgbClr val="E121E1"/>
              </a:solidFill>
              <a:ln w="1905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grpSp>
        <xdr:nvGrpSpPr>
          <xdr:cNvPr id="31" name="Group 30">
            <a:extLst>
              <a:ext uri="{FF2B5EF4-FFF2-40B4-BE49-F238E27FC236}">
                <a16:creationId xmlns:a16="http://schemas.microsoft.com/office/drawing/2014/main" id="{E84E463E-54AC-49BA-A5CB-A2C3CDE2EBF4}"/>
              </a:ext>
            </a:extLst>
          </xdr:cNvPr>
          <xdr:cNvGrpSpPr/>
        </xdr:nvGrpSpPr>
        <xdr:grpSpPr>
          <a:xfrm>
            <a:off x="4257674" y="7339013"/>
            <a:ext cx="1633553" cy="280205"/>
            <a:chOff x="4095749" y="7334250"/>
            <a:chExt cx="1633553" cy="280205"/>
          </a:xfrm>
        </xdr:grpSpPr>
        <xdr:cxnSp macro="">
          <xdr:nvCxnSpPr>
            <xdr:cNvPr id="10" name="Straight Connector 9">
              <a:extLst>
                <a:ext uri="{FF2B5EF4-FFF2-40B4-BE49-F238E27FC236}">
                  <a16:creationId xmlns:a16="http://schemas.microsoft.com/office/drawing/2014/main" id="{86BA1B66-A869-4CB5-9726-05F74CF58477}"/>
                </a:ext>
              </a:extLst>
            </xdr:cNvPr>
            <xdr:cNvCxnSpPr/>
          </xdr:nvCxnSpPr>
          <xdr:spPr>
            <a:xfrm>
              <a:off x="4095749" y="7474352"/>
              <a:ext cx="365760" cy="0"/>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sp macro="" textlink="">
          <xdr:nvSpPr>
            <xdr:cNvPr id="13" name="TextBox 12">
              <a:extLst>
                <a:ext uri="{FF2B5EF4-FFF2-40B4-BE49-F238E27FC236}">
                  <a16:creationId xmlns:a16="http://schemas.microsoft.com/office/drawing/2014/main" id="{DF05C388-58BB-4495-B615-B5F9F10F5FEA}"/>
                </a:ext>
              </a:extLst>
            </xdr:cNvPr>
            <xdr:cNvSpPr txBox="1"/>
          </xdr:nvSpPr>
          <xdr:spPr>
            <a:xfrm>
              <a:off x="4467225" y="7334250"/>
              <a:ext cx="1262077"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200"/>
                <a:t>Three sigma limit</a:t>
              </a:r>
            </a:p>
          </xdr:txBody>
        </xdr:sp>
      </xdr:grpSp>
      <xdr:grpSp>
        <xdr:nvGrpSpPr>
          <xdr:cNvPr id="30" name="Group 29">
            <a:extLst>
              <a:ext uri="{FF2B5EF4-FFF2-40B4-BE49-F238E27FC236}">
                <a16:creationId xmlns:a16="http://schemas.microsoft.com/office/drawing/2014/main" id="{997960B8-34BB-4274-AD11-2A302362E68F}"/>
              </a:ext>
            </a:extLst>
          </xdr:cNvPr>
          <xdr:cNvGrpSpPr/>
        </xdr:nvGrpSpPr>
        <xdr:grpSpPr>
          <a:xfrm>
            <a:off x="6219824" y="7339013"/>
            <a:ext cx="3869934" cy="280205"/>
            <a:chOff x="6115049" y="7343775"/>
            <a:chExt cx="3869934" cy="280205"/>
          </a:xfrm>
        </xdr:grpSpPr>
        <xdr:sp macro="" textlink="">
          <xdr:nvSpPr>
            <xdr:cNvPr id="21" name="TextBox 20">
              <a:extLst>
                <a:ext uri="{FF2B5EF4-FFF2-40B4-BE49-F238E27FC236}">
                  <a16:creationId xmlns:a16="http://schemas.microsoft.com/office/drawing/2014/main" id="{AA6BBE01-F1C8-482E-B24C-8A9938B90151}"/>
                </a:ext>
              </a:extLst>
            </xdr:cNvPr>
            <xdr:cNvSpPr txBox="1"/>
          </xdr:nvSpPr>
          <xdr:spPr>
            <a:xfrm>
              <a:off x="6486525" y="7343775"/>
              <a:ext cx="3498458"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200"/>
                <a:t>Eight points in a row on the same side of the</a:t>
              </a:r>
              <a:r>
                <a:rPr lang="en-US" sz="1200" baseline="0"/>
                <a:t> average</a:t>
              </a:r>
              <a:endParaRPr lang="en-US" sz="1200"/>
            </a:p>
          </xdr:txBody>
        </xdr:sp>
        <xdr:grpSp>
          <xdr:nvGrpSpPr>
            <xdr:cNvPr id="29" name="Group 28">
              <a:extLst>
                <a:ext uri="{FF2B5EF4-FFF2-40B4-BE49-F238E27FC236}">
                  <a16:creationId xmlns:a16="http://schemas.microsoft.com/office/drawing/2014/main" id="{710CE9CD-6902-416B-AA72-5F13F125CD5F}"/>
                </a:ext>
              </a:extLst>
            </xdr:cNvPr>
            <xdr:cNvGrpSpPr/>
          </xdr:nvGrpSpPr>
          <xdr:grpSpPr>
            <a:xfrm>
              <a:off x="6115049" y="7436252"/>
              <a:ext cx="365760" cy="95250"/>
              <a:chOff x="6115049" y="7429500"/>
              <a:chExt cx="365760" cy="95250"/>
            </a:xfrm>
          </xdr:grpSpPr>
          <xdr:cxnSp macro="">
            <xdr:nvCxnSpPr>
              <xdr:cNvPr id="18" name="Straight Connector 17">
                <a:extLst>
                  <a:ext uri="{FF2B5EF4-FFF2-40B4-BE49-F238E27FC236}">
                    <a16:creationId xmlns:a16="http://schemas.microsoft.com/office/drawing/2014/main" id="{9B4E31FC-C8EF-4533-99E7-7723BC05068B}"/>
                  </a:ext>
                </a:extLst>
              </xdr:cNvPr>
              <xdr:cNvCxnSpPr/>
            </xdr:nvCxnSpPr>
            <xdr:spPr>
              <a:xfrm>
                <a:off x="6115049" y="7477125"/>
                <a:ext cx="365760" cy="0"/>
              </a:xfrm>
              <a:prstGeom prst="line">
                <a:avLst/>
              </a:prstGeom>
              <a:ln w="28575">
                <a:solidFill>
                  <a:srgbClr val="6862E4"/>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25" name="Rectangle 24">
                <a:extLst>
                  <a:ext uri="{FF2B5EF4-FFF2-40B4-BE49-F238E27FC236}">
                    <a16:creationId xmlns:a16="http://schemas.microsoft.com/office/drawing/2014/main" id="{924FB453-E583-4752-90AD-95B51069DB10}"/>
                  </a:ext>
                </a:extLst>
              </xdr:cNvPr>
              <xdr:cNvSpPr/>
            </xdr:nvSpPr>
            <xdr:spPr>
              <a:xfrm>
                <a:off x="6250304" y="7429500"/>
                <a:ext cx="95250" cy="95250"/>
              </a:xfrm>
              <a:prstGeom prst="rect">
                <a:avLst/>
              </a:prstGeom>
              <a:solidFill>
                <a:srgbClr val="8AF321"/>
              </a:solidFill>
              <a:ln w="1905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grp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76200</xdr:colOff>
      <xdr:row>2</xdr:row>
      <xdr:rowOff>14287</xdr:rowOff>
    </xdr:from>
    <xdr:to>
      <xdr:col>17</xdr:col>
      <xdr:colOff>523875</xdr:colOff>
      <xdr:row>30</xdr:row>
      <xdr:rowOff>85725</xdr:rowOff>
    </xdr:to>
    <xdr:graphicFrame macro="">
      <xdr:nvGraphicFramePr>
        <xdr:cNvPr id="2" name="Chart 1">
          <a:extLst>
            <a:ext uri="{FF2B5EF4-FFF2-40B4-BE49-F238E27FC236}">
              <a16:creationId xmlns:a16="http://schemas.microsoft.com/office/drawing/2014/main" id="{AD7CA41A-7368-4B9D-A35D-AF0FC56F4F1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76200</xdr:colOff>
      <xdr:row>31</xdr:row>
      <xdr:rowOff>142875</xdr:rowOff>
    </xdr:from>
    <xdr:to>
      <xdr:col>17</xdr:col>
      <xdr:colOff>527304</xdr:colOff>
      <xdr:row>37</xdr:row>
      <xdr:rowOff>104775</xdr:rowOff>
    </xdr:to>
    <xdr:grpSp>
      <xdr:nvGrpSpPr>
        <xdr:cNvPr id="3" name="Group 2">
          <a:extLst>
            <a:ext uri="{FF2B5EF4-FFF2-40B4-BE49-F238E27FC236}">
              <a16:creationId xmlns:a16="http://schemas.microsoft.com/office/drawing/2014/main" id="{C7FFDA7E-99A6-4C85-A90B-E6BB63447545}"/>
            </a:ext>
          </a:extLst>
        </xdr:cNvPr>
        <xdr:cNvGrpSpPr/>
      </xdr:nvGrpSpPr>
      <xdr:grpSpPr>
        <a:xfrm>
          <a:off x="3812117" y="5487458"/>
          <a:ext cx="6589437" cy="914400"/>
          <a:chOff x="3810000" y="6715125"/>
          <a:chExt cx="6547104" cy="933450"/>
        </a:xfrm>
      </xdr:grpSpPr>
      <xdr:sp macro="" textlink="">
        <xdr:nvSpPr>
          <xdr:cNvPr id="4" name="Rectangle 3">
            <a:extLst>
              <a:ext uri="{FF2B5EF4-FFF2-40B4-BE49-F238E27FC236}">
                <a16:creationId xmlns:a16="http://schemas.microsoft.com/office/drawing/2014/main" id="{FE952D81-D14E-4ED4-8854-A2E658E4BF05}"/>
              </a:ext>
            </a:extLst>
          </xdr:cNvPr>
          <xdr:cNvSpPr/>
        </xdr:nvSpPr>
        <xdr:spPr>
          <a:xfrm>
            <a:off x="3810000" y="6715125"/>
            <a:ext cx="6547104" cy="93345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nvGrpSpPr>
          <xdr:cNvPr id="5" name="Group 4">
            <a:extLst>
              <a:ext uri="{FF2B5EF4-FFF2-40B4-BE49-F238E27FC236}">
                <a16:creationId xmlns:a16="http://schemas.microsoft.com/office/drawing/2014/main" id="{AFDCBDF2-6EDA-4C36-AFD5-84779C55D247}"/>
              </a:ext>
            </a:extLst>
          </xdr:cNvPr>
          <xdr:cNvGrpSpPr/>
        </xdr:nvGrpSpPr>
        <xdr:grpSpPr>
          <a:xfrm>
            <a:off x="4257674" y="6738938"/>
            <a:ext cx="1067692" cy="280205"/>
            <a:chOff x="4095749" y="6734175"/>
            <a:chExt cx="1067692" cy="280205"/>
          </a:xfrm>
        </xdr:grpSpPr>
        <xdr:cxnSp macro="">
          <xdr:nvCxnSpPr>
            <xdr:cNvPr id="35" name="Straight Connector 34">
              <a:extLst>
                <a:ext uri="{FF2B5EF4-FFF2-40B4-BE49-F238E27FC236}">
                  <a16:creationId xmlns:a16="http://schemas.microsoft.com/office/drawing/2014/main" id="{4E9EFE45-2E77-4C3E-843B-AEA28EB1AE71}"/>
                </a:ext>
              </a:extLst>
            </xdr:cNvPr>
            <xdr:cNvCxnSpPr/>
          </xdr:nvCxnSpPr>
          <xdr:spPr>
            <a:xfrm>
              <a:off x="4095749" y="6874277"/>
              <a:ext cx="365760" cy="0"/>
            </a:xfrm>
            <a:prstGeom prst="line">
              <a:avLst/>
            </a:prstGeom>
            <a:ln w="19050">
              <a:solidFill>
                <a:srgbClr val="00B050"/>
              </a:solidFill>
            </a:ln>
          </xdr:spPr>
          <xdr:style>
            <a:lnRef idx="1">
              <a:schemeClr val="accent1"/>
            </a:lnRef>
            <a:fillRef idx="0">
              <a:schemeClr val="accent1"/>
            </a:fillRef>
            <a:effectRef idx="0">
              <a:schemeClr val="accent1"/>
            </a:effectRef>
            <a:fontRef idx="minor">
              <a:schemeClr val="tx1"/>
            </a:fontRef>
          </xdr:style>
        </xdr:cxnSp>
        <xdr:sp macro="" textlink="">
          <xdr:nvSpPr>
            <xdr:cNvPr id="36" name="TextBox 35">
              <a:extLst>
                <a:ext uri="{FF2B5EF4-FFF2-40B4-BE49-F238E27FC236}">
                  <a16:creationId xmlns:a16="http://schemas.microsoft.com/office/drawing/2014/main" id="{8DFC27C2-A33B-4263-B46C-A6318F1DCD61}"/>
                </a:ext>
              </a:extLst>
            </xdr:cNvPr>
            <xdr:cNvSpPr txBox="1"/>
          </xdr:nvSpPr>
          <xdr:spPr>
            <a:xfrm>
              <a:off x="4467225" y="6734175"/>
              <a:ext cx="696216"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200"/>
                <a:t>Average</a:t>
              </a:r>
            </a:p>
          </xdr:txBody>
        </xdr:sp>
      </xdr:grpSp>
      <xdr:grpSp>
        <xdr:nvGrpSpPr>
          <xdr:cNvPr id="6" name="Group 5">
            <a:extLst>
              <a:ext uri="{FF2B5EF4-FFF2-40B4-BE49-F238E27FC236}">
                <a16:creationId xmlns:a16="http://schemas.microsoft.com/office/drawing/2014/main" id="{F4BDDA99-3DD7-4EDC-BE5A-77DA99C4F715}"/>
              </a:ext>
            </a:extLst>
          </xdr:cNvPr>
          <xdr:cNvGrpSpPr/>
        </xdr:nvGrpSpPr>
        <xdr:grpSpPr>
          <a:xfrm>
            <a:off x="6219824" y="6738938"/>
            <a:ext cx="3299457" cy="280205"/>
            <a:chOff x="6115049" y="6743700"/>
            <a:chExt cx="3299457" cy="280205"/>
          </a:xfrm>
        </xdr:grpSpPr>
        <xdr:sp macro="" textlink="">
          <xdr:nvSpPr>
            <xdr:cNvPr id="31" name="TextBox 30">
              <a:extLst>
                <a:ext uri="{FF2B5EF4-FFF2-40B4-BE49-F238E27FC236}">
                  <a16:creationId xmlns:a16="http://schemas.microsoft.com/office/drawing/2014/main" id="{8F30EC63-D447-4460-8F74-038431905021}"/>
                </a:ext>
              </a:extLst>
            </xdr:cNvPr>
            <xdr:cNvSpPr txBox="1"/>
          </xdr:nvSpPr>
          <xdr:spPr>
            <a:xfrm>
              <a:off x="6486525" y="6743700"/>
              <a:ext cx="2927981"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200"/>
                <a:t>A single point outside the three sigma limit</a:t>
              </a:r>
            </a:p>
          </xdr:txBody>
        </xdr:sp>
        <xdr:grpSp>
          <xdr:nvGrpSpPr>
            <xdr:cNvPr id="32" name="Group 31">
              <a:extLst>
                <a:ext uri="{FF2B5EF4-FFF2-40B4-BE49-F238E27FC236}">
                  <a16:creationId xmlns:a16="http://schemas.microsoft.com/office/drawing/2014/main" id="{DD9AA215-0549-4F97-B63A-374BB098A713}"/>
                </a:ext>
              </a:extLst>
            </xdr:cNvPr>
            <xdr:cNvGrpSpPr/>
          </xdr:nvGrpSpPr>
          <xdr:grpSpPr>
            <a:xfrm>
              <a:off x="6115049" y="6836177"/>
              <a:ext cx="365760" cy="95250"/>
              <a:chOff x="6115049" y="6848475"/>
              <a:chExt cx="365760" cy="95250"/>
            </a:xfrm>
          </xdr:grpSpPr>
          <xdr:cxnSp macro="">
            <xdr:nvCxnSpPr>
              <xdr:cNvPr id="33" name="Straight Connector 32">
                <a:extLst>
                  <a:ext uri="{FF2B5EF4-FFF2-40B4-BE49-F238E27FC236}">
                    <a16:creationId xmlns:a16="http://schemas.microsoft.com/office/drawing/2014/main" id="{386810C1-FDBC-48E3-8C71-786A3A6A1361}"/>
                  </a:ext>
                </a:extLst>
              </xdr:cNvPr>
              <xdr:cNvCxnSpPr/>
            </xdr:nvCxnSpPr>
            <xdr:spPr>
              <a:xfrm>
                <a:off x="6115049" y="6896100"/>
                <a:ext cx="365760" cy="0"/>
              </a:xfrm>
              <a:prstGeom prst="line">
                <a:avLst/>
              </a:prstGeom>
              <a:ln w="28575">
                <a:solidFill>
                  <a:srgbClr val="6862E4"/>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34" name="Rectangle 33">
                <a:extLst>
                  <a:ext uri="{FF2B5EF4-FFF2-40B4-BE49-F238E27FC236}">
                    <a16:creationId xmlns:a16="http://schemas.microsoft.com/office/drawing/2014/main" id="{6166A559-D55B-4BA3-A186-CC074FF6DCDC}"/>
                  </a:ext>
                </a:extLst>
              </xdr:cNvPr>
              <xdr:cNvSpPr/>
            </xdr:nvSpPr>
            <xdr:spPr>
              <a:xfrm>
                <a:off x="6250304" y="6848475"/>
                <a:ext cx="95250" cy="95250"/>
              </a:xfrm>
              <a:prstGeom prst="rect">
                <a:avLst/>
              </a:prstGeom>
              <a:solidFill>
                <a:srgbClr val="FF0000"/>
              </a:solidFill>
              <a:ln w="1905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grpSp>
        <xdr:nvGrpSpPr>
          <xdr:cNvPr id="7" name="Group 6">
            <a:extLst>
              <a:ext uri="{FF2B5EF4-FFF2-40B4-BE49-F238E27FC236}">
                <a16:creationId xmlns:a16="http://schemas.microsoft.com/office/drawing/2014/main" id="{83321F91-DB03-4683-BFCA-372B349D51CA}"/>
              </a:ext>
            </a:extLst>
          </xdr:cNvPr>
          <xdr:cNvGrpSpPr/>
        </xdr:nvGrpSpPr>
        <xdr:grpSpPr>
          <a:xfrm>
            <a:off x="4257674" y="6938963"/>
            <a:ext cx="1530191" cy="280205"/>
            <a:chOff x="4095749" y="6927850"/>
            <a:chExt cx="1530191" cy="280205"/>
          </a:xfrm>
        </xdr:grpSpPr>
        <xdr:cxnSp macro="">
          <xdr:nvCxnSpPr>
            <xdr:cNvPr id="29" name="Straight Connector 28">
              <a:extLst>
                <a:ext uri="{FF2B5EF4-FFF2-40B4-BE49-F238E27FC236}">
                  <a16:creationId xmlns:a16="http://schemas.microsoft.com/office/drawing/2014/main" id="{23D2913E-EED0-4FF3-A076-971F073163F4}"/>
                </a:ext>
              </a:extLst>
            </xdr:cNvPr>
            <xdr:cNvCxnSpPr/>
          </xdr:nvCxnSpPr>
          <xdr:spPr>
            <a:xfrm>
              <a:off x="4095749" y="7067952"/>
              <a:ext cx="365760" cy="0"/>
            </a:xfrm>
            <a:prstGeom prst="line">
              <a:avLst/>
            </a:prstGeom>
            <a:ln w="19050">
              <a:solidFill>
                <a:srgbClr val="FF0000"/>
              </a:solidFill>
              <a:prstDash val="sysDot"/>
            </a:ln>
          </xdr:spPr>
          <xdr:style>
            <a:lnRef idx="1">
              <a:schemeClr val="accent1"/>
            </a:lnRef>
            <a:fillRef idx="0">
              <a:schemeClr val="accent1"/>
            </a:fillRef>
            <a:effectRef idx="0">
              <a:schemeClr val="accent1"/>
            </a:effectRef>
            <a:fontRef idx="minor">
              <a:schemeClr val="tx1"/>
            </a:fontRef>
          </xdr:style>
        </xdr:cxnSp>
        <xdr:sp macro="" textlink="">
          <xdr:nvSpPr>
            <xdr:cNvPr id="30" name="TextBox 29">
              <a:extLst>
                <a:ext uri="{FF2B5EF4-FFF2-40B4-BE49-F238E27FC236}">
                  <a16:creationId xmlns:a16="http://schemas.microsoft.com/office/drawing/2014/main" id="{D1BB0D68-6FC2-4362-AE25-CE6192346B3B}"/>
                </a:ext>
              </a:extLst>
            </xdr:cNvPr>
            <xdr:cNvSpPr txBox="1"/>
          </xdr:nvSpPr>
          <xdr:spPr>
            <a:xfrm>
              <a:off x="4467225" y="6927850"/>
              <a:ext cx="1158715"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200"/>
                <a:t>One sigma limit</a:t>
              </a:r>
            </a:p>
          </xdr:txBody>
        </xdr:sp>
      </xdr:grpSp>
      <xdr:grpSp>
        <xdr:nvGrpSpPr>
          <xdr:cNvPr id="8" name="Group 7">
            <a:extLst>
              <a:ext uri="{FF2B5EF4-FFF2-40B4-BE49-F238E27FC236}">
                <a16:creationId xmlns:a16="http://schemas.microsoft.com/office/drawing/2014/main" id="{143D271B-F417-490E-8E24-09315946D061}"/>
              </a:ext>
            </a:extLst>
          </xdr:cNvPr>
          <xdr:cNvGrpSpPr/>
        </xdr:nvGrpSpPr>
        <xdr:grpSpPr>
          <a:xfrm>
            <a:off x="6219824" y="6938963"/>
            <a:ext cx="3550936" cy="280205"/>
            <a:chOff x="6115049" y="6937375"/>
            <a:chExt cx="3550936" cy="280205"/>
          </a:xfrm>
        </xdr:grpSpPr>
        <xdr:sp macro="" textlink="">
          <xdr:nvSpPr>
            <xdr:cNvPr id="25" name="TextBox 24">
              <a:extLst>
                <a:ext uri="{FF2B5EF4-FFF2-40B4-BE49-F238E27FC236}">
                  <a16:creationId xmlns:a16="http://schemas.microsoft.com/office/drawing/2014/main" id="{B75F7332-AAFF-4C62-9521-ADFFCBC5D777}"/>
                </a:ext>
              </a:extLst>
            </xdr:cNvPr>
            <xdr:cNvSpPr txBox="1"/>
          </xdr:nvSpPr>
          <xdr:spPr>
            <a:xfrm>
              <a:off x="6486525" y="6937375"/>
              <a:ext cx="3179460"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200"/>
                <a:t>Two of</a:t>
              </a:r>
              <a:r>
                <a:rPr lang="en-US" sz="1200" baseline="0"/>
                <a:t> three points outside the two s</a:t>
              </a:r>
              <a:r>
                <a:rPr lang="en-US" sz="1200"/>
                <a:t>igma limit</a:t>
              </a:r>
            </a:p>
          </xdr:txBody>
        </xdr:sp>
        <xdr:grpSp>
          <xdr:nvGrpSpPr>
            <xdr:cNvPr id="26" name="Group 25">
              <a:extLst>
                <a:ext uri="{FF2B5EF4-FFF2-40B4-BE49-F238E27FC236}">
                  <a16:creationId xmlns:a16="http://schemas.microsoft.com/office/drawing/2014/main" id="{C4CD23EC-75EA-4D20-A80D-00B97B2D17F5}"/>
                </a:ext>
              </a:extLst>
            </xdr:cNvPr>
            <xdr:cNvGrpSpPr/>
          </xdr:nvGrpSpPr>
          <xdr:grpSpPr>
            <a:xfrm>
              <a:off x="6115049" y="7029852"/>
              <a:ext cx="365760" cy="95250"/>
              <a:chOff x="6115049" y="7038975"/>
              <a:chExt cx="365760" cy="95250"/>
            </a:xfrm>
          </xdr:grpSpPr>
          <xdr:cxnSp macro="">
            <xdr:nvCxnSpPr>
              <xdr:cNvPr id="27" name="Straight Connector 26">
                <a:extLst>
                  <a:ext uri="{FF2B5EF4-FFF2-40B4-BE49-F238E27FC236}">
                    <a16:creationId xmlns:a16="http://schemas.microsoft.com/office/drawing/2014/main" id="{D0BA15EA-056B-4FD1-BF46-C3AFAD3071F5}"/>
                  </a:ext>
                </a:extLst>
              </xdr:cNvPr>
              <xdr:cNvCxnSpPr/>
            </xdr:nvCxnSpPr>
            <xdr:spPr>
              <a:xfrm>
                <a:off x="6115049" y="7086600"/>
                <a:ext cx="365760" cy="0"/>
              </a:xfrm>
              <a:prstGeom prst="line">
                <a:avLst/>
              </a:prstGeom>
              <a:ln w="28575">
                <a:solidFill>
                  <a:srgbClr val="6862E4"/>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28" name="Rectangle 27">
                <a:extLst>
                  <a:ext uri="{FF2B5EF4-FFF2-40B4-BE49-F238E27FC236}">
                    <a16:creationId xmlns:a16="http://schemas.microsoft.com/office/drawing/2014/main" id="{6A893B8E-ADF8-4997-800E-2A2960BC436B}"/>
                  </a:ext>
                </a:extLst>
              </xdr:cNvPr>
              <xdr:cNvSpPr/>
            </xdr:nvSpPr>
            <xdr:spPr>
              <a:xfrm>
                <a:off x="6250304" y="7038975"/>
                <a:ext cx="95250" cy="95250"/>
              </a:xfrm>
              <a:prstGeom prst="rect">
                <a:avLst/>
              </a:prstGeom>
              <a:solidFill>
                <a:schemeClr val="accent4"/>
              </a:solidFill>
              <a:ln w="1905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grpSp>
        <xdr:nvGrpSpPr>
          <xdr:cNvPr id="9" name="Group 8">
            <a:extLst>
              <a:ext uri="{FF2B5EF4-FFF2-40B4-BE49-F238E27FC236}">
                <a16:creationId xmlns:a16="http://schemas.microsoft.com/office/drawing/2014/main" id="{4B6BB618-445A-4796-ADF4-29C563C2AC3C}"/>
              </a:ext>
            </a:extLst>
          </xdr:cNvPr>
          <xdr:cNvGrpSpPr/>
        </xdr:nvGrpSpPr>
        <xdr:grpSpPr>
          <a:xfrm>
            <a:off x="4257674" y="7138988"/>
            <a:ext cx="1537116" cy="280205"/>
            <a:chOff x="4095749" y="7121525"/>
            <a:chExt cx="1537116" cy="280205"/>
          </a:xfrm>
        </xdr:grpSpPr>
        <xdr:cxnSp macro="">
          <xdr:nvCxnSpPr>
            <xdr:cNvPr id="23" name="Straight Connector 22">
              <a:extLst>
                <a:ext uri="{FF2B5EF4-FFF2-40B4-BE49-F238E27FC236}">
                  <a16:creationId xmlns:a16="http://schemas.microsoft.com/office/drawing/2014/main" id="{C2853804-2EB9-4B9B-83CE-889B92D12BB2}"/>
                </a:ext>
              </a:extLst>
            </xdr:cNvPr>
            <xdr:cNvCxnSpPr/>
          </xdr:nvCxnSpPr>
          <xdr:spPr>
            <a:xfrm>
              <a:off x="4095749" y="7261627"/>
              <a:ext cx="365760" cy="0"/>
            </a:xfrm>
            <a:prstGeom prst="line">
              <a:avLst/>
            </a:prstGeom>
            <a:ln w="19050">
              <a:solidFill>
                <a:srgbClr val="FF0000"/>
              </a:solidFill>
              <a:prstDash val="dash"/>
            </a:ln>
          </xdr:spPr>
          <xdr:style>
            <a:lnRef idx="1">
              <a:schemeClr val="accent1"/>
            </a:lnRef>
            <a:fillRef idx="0">
              <a:schemeClr val="accent1"/>
            </a:fillRef>
            <a:effectRef idx="0">
              <a:schemeClr val="accent1"/>
            </a:effectRef>
            <a:fontRef idx="minor">
              <a:schemeClr val="tx1"/>
            </a:fontRef>
          </xdr:style>
        </xdr:cxnSp>
        <xdr:sp macro="" textlink="">
          <xdr:nvSpPr>
            <xdr:cNvPr id="24" name="TextBox 23">
              <a:extLst>
                <a:ext uri="{FF2B5EF4-FFF2-40B4-BE49-F238E27FC236}">
                  <a16:creationId xmlns:a16="http://schemas.microsoft.com/office/drawing/2014/main" id="{C78B3054-F3B8-491A-90A8-B53C99B29272}"/>
                </a:ext>
              </a:extLst>
            </xdr:cNvPr>
            <xdr:cNvSpPr txBox="1"/>
          </xdr:nvSpPr>
          <xdr:spPr>
            <a:xfrm>
              <a:off x="4467225" y="7121525"/>
              <a:ext cx="1165640"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200"/>
                <a:t>Two sigma limit</a:t>
              </a:r>
            </a:p>
          </xdr:txBody>
        </xdr:sp>
      </xdr:grpSp>
      <xdr:grpSp>
        <xdr:nvGrpSpPr>
          <xdr:cNvPr id="10" name="Group 9">
            <a:extLst>
              <a:ext uri="{FF2B5EF4-FFF2-40B4-BE49-F238E27FC236}">
                <a16:creationId xmlns:a16="http://schemas.microsoft.com/office/drawing/2014/main" id="{138FA2E4-7CD2-4AE2-B791-F73C9DBA1F2A}"/>
              </a:ext>
            </a:extLst>
          </xdr:cNvPr>
          <xdr:cNvGrpSpPr/>
        </xdr:nvGrpSpPr>
        <xdr:grpSpPr>
          <a:xfrm>
            <a:off x="6219824" y="7138988"/>
            <a:ext cx="3466619" cy="280205"/>
            <a:chOff x="6115049" y="7131050"/>
            <a:chExt cx="3466619" cy="280205"/>
          </a:xfrm>
        </xdr:grpSpPr>
        <xdr:sp macro="" textlink="">
          <xdr:nvSpPr>
            <xdr:cNvPr id="19" name="TextBox 18">
              <a:extLst>
                <a:ext uri="{FF2B5EF4-FFF2-40B4-BE49-F238E27FC236}">
                  <a16:creationId xmlns:a16="http://schemas.microsoft.com/office/drawing/2014/main" id="{CE2AF9D6-2898-41D2-863A-ED849C570603}"/>
                </a:ext>
              </a:extLst>
            </xdr:cNvPr>
            <xdr:cNvSpPr txBox="1"/>
          </xdr:nvSpPr>
          <xdr:spPr>
            <a:xfrm>
              <a:off x="6486525" y="7131050"/>
              <a:ext cx="3095143"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200"/>
                <a:t>Four of five points outside the one sigma limit</a:t>
              </a:r>
            </a:p>
          </xdr:txBody>
        </xdr:sp>
        <xdr:grpSp>
          <xdr:nvGrpSpPr>
            <xdr:cNvPr id="20" name="Group 19">
              <a:extLst>
                <a:ext uri="{FF2B5EF4-FFF2-40B4-BE49-F238E27FC236}">
                  <a16:creationId xmlns:a16="http://schemas.microsoft.com/office/drawing/2014/main" id="{965B571E-7020-425F-B030-840F5A101306}"/>
                </a:ext>
              </a:extLst>
            </xdr:cNvPr>
            <xdr:cNvGrpSpPr/>
          </xdr:nvGrpSpPr>
          <xdr:grpSpPr>
            <a:xfrm>
              <a:off x="6115049" y="7223527"/>
              <a:ext cx="365760" cy="95250"/>
              <a:chOff x="6115049" y="7239000"/>
              <a:chExt cx="365760" cy="95250"/>
            </a:xfrm>
          </xdr:grpSpPr>
          <xdr:cxnSp macro="">
            <xdr:nvCxnSpPr>
              <xdr:cNvPr id="21" name="Straight Connector 20">
                <a:extLst>
                  <a:ext uri="{FF2B5EF4-FFF2-40B4-BE49-F238E27FC236}">
                    <a16:creationId xmlns:a16="http://schemas.microsoft.com/office/drawing/2014/main" id="{C5FC8814-9B98-4DA8-91E6-14331E110FFC}"/>
                  </a:ext>
                </a:extLst>
              </xdr:cNvPr>
              <xdr:cNvCxnSpPr/>
            </xdr:nvCxnSpPr>
            <xdr:spPr>
              <a:xfrm>
                <a:off x="6115049" y="7286625"/>
                <a:ext cx="365760" cy="0"/>
              </a:xfrm>
              <a:prstGeom prst="line">
                <a:avLst/>
              </a:prstGeom>
              <a:ln w="28575">
                <a:solidFill>
                  <a:srgbClr val="6862E4"/>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22" name="Rectangle 21">
                <a:extLst>
                  <a:ext uri="{FF2B5EF4-FFF2-40B4-BE49-F238E27FC236}">
                    <a16:creationId xmlns:a16="http://schemas.microsoft.com/office/drawing/2014/main" id="{C3C75DA7-E2AA-4FD0-B0B2-D95EDEB561FB}"/>
                  </a:ext>
                </a:extLst>
              </xdr:cNvPr>
              <xdr:cNvSpPr/>
            </xdr:nvSpPr>
            <xdr:spPr>
              <a:xfrm>
                <a:off x="6250304" y="7239000"/>
                <a:ext cx="95250" cy="95250"/>
              </a:xfrm>
              <a:prstGeom prst="rect">
                <a:avLst/>
              </a:prstGeom>
              <a:solidFill>
                <a:srgbClr val="E121E1"/>
              </a:solidFill>
              <a:ln w="1905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grpSp>
        <xdr:nvGrpSpPr>
          <xdr:cNvPr id="11" name="Group 10">
            <a:extLst>
              <a:ext uri="{FF2B5EF4-FFF2-40B4-BE49-F238E27FC236}">
                <a16:creationId xmlns:a16="http://schemas.microsoft.com/office/drawing/2014/main" id="{39399AC7-A164-478A-87DC-774D4A3AB276}"/>
              </a:ext>
            </a:extLst>
          </xdr:cNvPr>
          <xdr:cNvGrpSpPr/>
        </xdr:nvGrpSpPr>
        <xdr:grpSpPr>
          <a:xfrm>
            <a:off x="4257674" y="7339013"/>
            <a:ext cx="1633553" cy="280205"/>
            <a:chOff x="4095749" y="7334250"/>
            <a:chExt cx="1633553" cy="280205"/>
          </a:xfrm>
        </xdr:grpSpPr>
        <xdr:cxnSp macro="">
          <xdr:nvCxnSpPr>
            <xdr:cNvPr id="17" name="Straight Connector 16">
              <a:extLst>
                <a:ext uri="{FF2B5EF4-FFF2-40B4-BE49-F238E27FC236}">
                  <a16:creationId xmlns:a16="http://schemas.microsoft.com/office/drawing/2014/main" id="{8F3D6B30-0D63-4158-BABD-3D1F922C9CD1}"/>
                </a:ext>
              </a:extLst>
            </xdr:cNvPr>
            <xdr:cNvCxnSpPr/>
          </xdr:nvCxnSpPr>
          <xdr:spPr>
            <a:xfrm>
              <a:off x="4095749" y="7474352"/>
              <a:ext cx="365760" cy="0"/>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sp macro="" textlink="">
          <xdr:nvSpPr>
            <xdr:cNvPr id="18" name="TextBox 17">
              <a:extLst>
                <a:ext uri="{FF2B5EF4-FFF2-40B4-BE49-F238E27FC236}">
                  <a16:creationId xmlns:a16="http://schemas.microsoft.com/office/drawing/2014/main" id="{972817C7-7947-4241-8B8A-A48775DDC376}"/>
                </a:ext>
              </a:extLst>
            </xdr:cNvPr>
            <xdr:cNvSpPr txBox="1"/>
          </xdr:nvSpPr>
          <xdr:spPr>
            <a:xfrm>
              <a:off x="4467225" y="7334250"/>
              <a:ext cx="1262077"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200"/>
                <a:t>Three sigma limit</a:t>
              </a:r>
            </a:p>
          </xdr:txBody>
        </xdr:sp>
      </xdr:grpSp>
      <xdr:grpSp>
        <xdr:nvGrpSpPr>
          <xdr:cNvPr id="12" name="Group 11">
            <a:extLst>
              <a:ext uri="{FF2B5EF4-FFF2-40B4-BE49-F238E27FC236}">
                <a16:creationId xmlns:a16="http://schemas.microsoft.com/office/drawing/2014/main" id="{617F74B1-DF91-4EB1-A6C1-8BBDF1BDBED5}"/>
              </a:ext>
            </a:extLst>
          </xdr:cNvPr>
          <xdr:cNvGrpSpPr/>
        </xdr:nvGrpSpPr>
        <xdr:grpSpPr>
          <a:xfrm>
            <a:off x="6219824" y="7339013"/>
            <a:ext cx="3869934" cy="280205"/>
            <a:chOff x="6115049" y="7343775"/>
            <a:chExt cx="3869934" cy="280205"/>
          </a:xfrm>
        </xdr:grpSpPr>
        <xdr:sp macro="" textlink="">
          <xdr:nvSpPr>
            <xdr:cNvPr id="13" name="TextBox 12">
              <a:extLst>
                <a:ext uri="{FF2B5EF4-FFF2-40B4-BE49-F238E27FC236}">
                  <a16:creationId xmlns:a16="http://schemas.microsoft.com/office/drawing/2014/main" id="{5AB46B20-2181-4730-A389-785A5289F039}"/>
                </a:ext>
              </a:extLst>
            </xdr:cNvPr>
            <xdr:cNvSpPr txBox="1"/>
          </xdr:nvSpPr>
          <xdr:spPr>
            <a:xfrm>
              <a:off x="6486525" y="7343775"/>
              <a:ext cx="3498458"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200"/>
                <a:t>Eight points in a row on the same side of the</a:t>
              </a:r>
              <a:r>
                <a:rPr lang="en-US" sz="1200" baseline="0"/>
                <a:t> average</a:t>
              </a:r>
              <a:endParaRPr lang="en-US" sz="1200"/>
            </a:p>
          </xdr:txBody>
        </xdr:sp>
        <xdr:grpSp>
          <xdr:nvGrpSpPr>
            <xdr:cNvPr id="14" name="Group 13">
              <a:extLst>
                <a:ext uri="{FF2B5EF4-FFF2-40B4-BE49-F238E27FC236}">
                  <a16:creationId xmlns:a16="http://schemas.microsoft.com/office/drawing/2014/main" id="{79DA7393-F398-4DC6-8D75-C6B672FBB51F}"/>
                </a:ext>
              </a:extLst>
            </xdr:cNvPr>
            <xdr:cNvGrpSpPr/>
          </xdr:nvGrpSpPr>
          <xdr:grpSpPr>
            <a:xfrm>
              <a:off x="6115049" y="7436252"/>
              <a:ext cx="365760" cy="95250"/>
              <a:chOff x="6115049" y="7429500"/>
              <a:chExt cx="365760" cy="95250"/>
            </a:xfrm>
          </xdr:grpSpPr>
          <xdr:cxnSp macro="">
            <xdr:nvCxnSpPr>
              <xdr:cNvPr id="15" name="Straight Connector 14">
                <a:extLst>
                  <a:ext uri="{FF2B5EF4-FFF2-40B4-BE49-F238E27FC236}">
                    <a16:creationId xmlns:a16="http://schemas.microsoft.com/office/drawing/2014/main" id="{CD33ACF2-6FD0-410F-A3A7-5390F09A523F}"/>
                  </a:ext>
                </a:extLst>
              </xdr:cNvPr>
              <xdr:cNvCxnSpPr/>
            </xdr:nvCxnSpPr>
            <xdr:spPr>
              <a:xfrm>
                <a:off x="6115049" y="7477125"/>
                <a:ext cx="365760" cy="0"/>
              </a:xfrm>
              <a:prstGeom prst="line">
                <a:avLst/>
              </a:prstGeom>
              <a:ln w="28575">
                <a:solidFill>
                  <a:srgbClr val="6862E4"/>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16" name="Rectangle 15">
                <a:extLst>
                  <a:ext uri="{FF2B5EF4-FFF2-40B4-BE49-F238E27FC236}">
                    <a16:creationId xmlns:a16="http://schemas.microsoft.com/office/drawing/2014/main" id="{E48125F9-BAEA-4294-8F0B-E8DBFD643E1B}"/>
                  </a:ext>
                </a:extLst>
              </xdr:cNvPr>
              <xdr:cNvSpPr/>
            </xdr:nvSpPr>
            <xdr:spPr>
              <a:xfrm>
                <a:off x="6250304" y="7429500"/>
                <a:ext cx="95250" cy="95250"/>
              </a:xfrm>
              <a:prstGeom prst="rect">
                <a:avLst/>
              </a:prstGeom>
              <a:solidFill>
                <a:srgbClr val="8AF321"/>
              </a:solidFill>
              <a:ln w="1905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grp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76200</xdr:colOff>
      <xdr:row>2</xdr:row>
      <xdr:rowOff>14287</xdr:rowOff>
    </xdr:from>
    <xdr:to>
      <xdr:col>17</xdr:col>
      <xdr:colOff>523875</xdr:colOff>
      <xdr:row>30</xdr:row>
      <xdr:rowOff>85725</xdr:rowOff>
    </xdr:to>
    <xdr:graphicFrame macro="">
      <xdr:nvGraphicFramePr>
        <xdr:cNvPr id="2" name="Chart 1">
          <a:extLst>
            <a:ext uri="{FF2B5EF4-FFF2-40B4-BE49-F238E27FC236}">
              <a16:creationId xmlns:a16="http://schemas.microsoft.com/office/drawing/2014/main" id="{F0286454-5F6E-43B2-8216-545F52AE4A5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76200</xdr:colOff>
      <xdr:row>31</xdr:row>
      <xdr:rowOff>146050</xdr:rowOff>
    </xdr:from>
    <xdr:to>
      <xdr:col>17</xdr:col>
      <xdr:colOff>530479</xdr:colOff>
      <xdr:row>37</xdr:row>
      <xdr:rowOff>107950</xdr:rowOff>
    </xdr:to>
    <xdr:grpSp>
      <xdr:nvGrpSpPr>
        <xdr:cNvPr id="3" name="Group 2">
          <a:extLst>
            <a:ext uri="{FF2B5EF4-FFF2-40B4-BE49-F238E27FC236}">
              <a16:creationId xmlns:a16="http://schemas.microsoft.com/office/drawing/2014/main" id="{343C23FA-6874-4966-A6E2-155479276C49}"/>
            </a:ext>
          </a:extLst>
        </xdr:cNvPr>
        <xdr:cNvGrpSpPr/>
      </xdr:nvGrpSpPr>
      <xdr:grpSpPr>
        <a:xfrm>
          <a:off x="3810000" y="5584825"/>
          <a:ext cx="6550279" cy="933450"/>
          <a:chOff x="3810000" y="6715125"/>
          <a:chExt cx="6547104" cy="933450"/>
        </a:xfrm>
      </xdr:grpSpPr>
      <xdr:sp macro="" textlink="">
        <xdr:nvSpPr>
          <xdr:cNvPr id="4" name="Rectangle 3">
            <a:extLst>
              <a:ext uri="{FF2B5EF4-FFF2-40B4-BE49-F238E27FC236}">
                <a16:creationId xmlns:a16="http://schemas.microsoft.com/office/drawing/2014/main" id="{B3113EBA-4018-4053-9AB4-6E23B799AD43}"/>
              </a:ext>
            </a:extLst>
          </xdr:cNvPr>
          <xdr:cNvSpPr/>
        </xdr:nvSpPr>
        <xdr:spPr>
          <a:xfrm>
            <a:off x="3810000" y="6715125"/>
            <a:ext cx="6547104" cy="93345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nvGrpSpPr>
          <xdr:cNvPr id="5" name="Group 4">
            <a:extLst>
              <a:ext uri="{FF2B5EF4-FFF2-40B4-BE49-F238E27FC236}">
                <a16:creationId xmlns:a16="http://schemas.microsoft.com/office/drawing/2014/main" id="{2E5A1611-2D87-4B91-9DBC-2640C89CB8CE}"/>
              </a:ext>
            </a:extLst>
          </xdr:cNvPr>
          <xdr:cNvGrpSpPr/>
        </xdr:nvGrpSpPr>
        <xdr:grpSpPr>
          <a:xfrm>
            <a:off x="4257674" y="6738938"/>
            <a:ext cx="1067692" cy="280205"/>
            <a:chOff x="4095749" y="6734175"/>
            <a:chExt cx="1067692" cy="280205"/>
          </a:xfrm>
        </xdr:grpSpPr>
        <xdr:cxnSp macro="">
          <xdr:nvCxnSpPr>
            <xdr:cNvPr id="35" name="Straight Connector 34">
              <a:extLst>
                <a:ext uri="{FF2B5EF4-FFF2-40B4-BE49-F238E27FC236}">
                  <a16:creationId xmlns:a16="http://schemas.microsoft.com/office/drawing/2014/main" id="{BB32D467-1B5D-4F95-99E3-9CAC7A34B089}"/>
                </a:ext>
              </a:extLst>
            </xdr:cNvPr>
            <xdr:cNvCxnSpPr/>
          </xdr:nvCxnSpPr>
          <xdr:spPr>
            <a:xfrm>
              <a:off x="4095749" y="6874277"/>
              <a:ext cx="365760" cy="0"/>
            </a:xfrm>
            <a:prstGeom prst="line">
              <a:avLst/>
            </a:prstGeom>
            <a:ln w="19050">
              <a:solidFill>
                <a:srgbClr val="00B050"/>
              </a:solidFill>
            </a:ln>
          </xdr:spPr>
          <xdr:style>
            <a:lnRef idx="1">
              <a:schemeClr val="accent1"/>
            </a:lnRef>
            <a:fillRef idx="0">
              <a:schemeClr val="accent1"/>
            </a:fillRef>
            <a:effectRef idx="0">
              <a:schemeClr val="accent1"/>
            </a:effectRef>
            <a:fontRef idx="minor">
              <a:schemeClr val="tx1"/>
            </a:fontRef>
          </xdr:style>
        </xdr:cxnSp>
        <xdr:sp macro="" textlink="">
          <xdr:nvSpPr>
            <xdr:cNvPr id="36" name="TextBox 35">
              <a:extLst>
                <a:ext uri="{FF2B5EF4-FFF2-40B4-BE49-F238E27FC236}">
                  <a16:creationId xmlns:a16="http://schemas.microsoft.com/office/drawing/2014/main" id="{6533E372-7FDC-4414-9D8E-DB052210AFFA}"/>
                </a:ext>
              </a:extLst>
            </xdr:cNvPr>
            <xdr:cNvSpPr txBox="1"/>
          </xdr:nvSpPr>
          <xdr:spPr>
            <a:xfrm>
              <a:off x="4467225" y="6734175"/>
              <a:ext cx="696216"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200"/>
                <a:t>Average</a:t>
              </a:r>
            </a:p>
          </xdr:txBody>
        </xdr:sp>
      </xdr:grpSp>
      <xdr:grpSp>
        <xdr:nvGrpSpPr>
          <xdr:cNvPr id="6" name="Group 5">
            <a:extLst>
              <a:ext uri="{FF2B5EF4-FFF2-40B4-BE49-F238E27FC236}">
                <a16:creationId xmlns:a16="http://schemas.microsoft.com/office/drawing/2014/main" id="{A4039F34-2DD3-408D-9F16-68F40A403E55}"/>
              </a:ext>
            </a:extLst>
          </xdr:cNvPr>
          <xdr:cNvGrpSpPr/>
        </xdr:nvGrpSpPr>
        <xdr:grpSpPr>
          <a:xfrm>
            <a:off x="6219824" y="6738938"/>
            <a:ext cx="3299457" cy="280205"/>
            <a:chOff x="6115049" y="6743700"/>
            <a:chExt cx="3299457" cy="280205"/>
          </a:xfrm>
        </xdr:grpSpPr>
        <xdr:sp macro="" textlink="">
          <xdr:nvSpPr>
            <xdr:cNvPr id="31" name="TextBox 30">
              <a:extLst>
                <a:ext uri="{FF2B5EF4-FFF2-40B4-BE49-F238E27FC236}">
                  <a16:creationId xmlns:a16="http://schemas.microsoft.com/office/drawing/2014/main" id="{79690728-F97E-494F-9C7E-03525E7FCB6A}"/>
                </a:ext>
              </a:extLst>
            </xdr:cNvPr>
            <xdr:cNvSpPr txBox="1"/>
          </xdr:nvSpPr>
          <xdr:spPr>
            <a:xfrm>
              <a:off x="6486525" y="6743700"/>
              <a:ext cx="2927981"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200"/>
                <a:t>A single point outside the three sigma limit</a:t>
              </a:r>
            </a:p>
          </xdr:txBody>
        </xdr:sp>
        <xdr:grpSp>
          <xdr:nvGrpSpPr>
            <xdr:cNvPr id="32" name="Group 31">
              <a:extLst>
                <a:ext uri="{FF2B5EF4-FFF2-40B4-BE49-F238E27FC236}">
                  <a16:creationId xmlns:a16="http://schemas.microsoft.com/office/drawing/2014/main" id="{51412C91-3DD7-4050-A403-A3E64E020B92}"/>
                </a:ext>
              </a:extLst>
            </xdr:cNvPr>
            <xdr:cNvGrpSpPr/>
          </xdr:nvGrpSpPr>
          <xdr:grpSpPr>
            <a:xfrm>
              <a:off x="6115049" y="6836177"/>
              <a:ext cx="365760" cy="95250"/>
              <a:chOff x="6115049" y="6848475"/>
              <a:chExt cx="365760" cy="95250"/>
            </a:xfrm>
          </xdr:grpSpPr>
          <xdr:cxnSp macro="">
            <xdr:nvCxnSpPr>
              <xdr:cNvPr id="33" name="Straight Connector 32">
                <a:extLst>
                  <a:ext uri="{FF2B5EF4-FFF2-40B4-BE49-F238E27FC236}">
                    <a16:creationId xmlns:a16="http://schemas.microsoft.com/office/drawing/2014/main" id="{8922E9F5-D81D-4378-9076-5DE84632844D}"/>
                  </a:ext>
                </a:extLst>
              </xdr:cNvPr>
              <xdr:cNvCxnSpPr/>
            </xdr:nvCxnSpPr>
            <xdr:spPr>
              <a:xfrm>
                <a:off x="6115049" y="6896100"/>
                <a:ext cx="365760" cy="0"/>
              </a:xfrm>
              <a:prstGeom prst="line">
                <a:avLst/>
              </a:prstGeom>
              <a:ln w="28575">
                <a:solidFill>
                  <a:srgbClr val="6862E4"/>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34" name="Rectangle 33">
                <a:extLst>
                  <a:ext uri="{FF2B5EF4-FFF2-40B4-BE49-F238E27FC236}">
                    <a16:creationId xmlns:a16="http://schemas.microsoft.com/office/drawing/2014/main" id="{DA4AD93C-E3FC-4396-BA0E-B3FBBCCB0E70}"/>
                  </a:ext>
                </a:extLst>
              </xdr:cNvPr>
              <xdr:cNvSpPr/>
            </xdr:nvSpPr>
            <xdr:spPr>
              <a:xfrm>
                <a:off x="6250304" y="6848475"/>
                <a:ext cx="95250" cy="95250"/>
              </a:xfrm>
              <a:prstGeom prst="rect">
                <a:avLst/>
              </a:prstGeom>
              <a:solidFill>
                <a:srgbClr val="FF0000"/>
              </a:solidFill>
              <a:ln w="1905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grpSp>
        <xdr:nvGrpSpPr>
          <xdr:cNvPr id="7" name="Group 6">
            <a:extLst>
              <a:ext uri="{FF2B5EF4-FFF2-40B4-BE49-F238E27FC236}">
                <a16:creationId xmlns:a16="http://schemas.microsoft.com/office/drawing/2014/main" id="{D11082AD-27E2-40A0-8605-BC84B878B2E8}"/>
              </a:ext>
            </a:extLst>
          </xdr:cNvPr>
          <xdr:cNvGrpSpPr/>
        </xdr:nvGrpSpPr>
        <xdr:grpSpPr>
          <a:xfrm>
            <a:off x="4257674" y="6938963"/>
            <a:ext cx="1530191" cy="280205"/>
            <a:chOff x="4095749" y="6927850"/>
            <a:chExt cx="1530191" cy="280205"/>
          </a:xfrm>
        </xdr:grpSpPr>
        <xdr:cxnSp macro="">
          <xdr:nvCxnSpPr>
            <xdr:cNvPr id="29" name="Straight Connector 28">
              <a:extLst>
                <a:ext uri="{FF2B5EF4-FFF2-40B4-BE49-F238E27FC236}">
                  <a16:creationId xmlns:a16="http://schemas.microsoft.com/office/drawing/2014/main" id="{063A81B7-5C1C-439A-9D79-E2BD6665F390}"/>
                </a:ext>
              </a:extLst>
            </xdr:cNvPr>
            <xdr:cNvCxnSpPr/>
          </xdr:nvCxnSpPr>
          <xdr:spPr>
            <a:xfrm>
              <a:off x="4095749" y="7067952"/>
              <a:ext cx="365760" cy="0"/>
            </a:xfrm>
            <a:prstGeom prst="line">
              <a:avLst/>
            </a:prstGeom>
            <a:ln w="19050">
              <a:solidFill>
                <a:srgbClr val="FF0000"/>
              </a:solidFill>
              <a:prstDash val="sysDot"/>
            </a:ln>
          </xdr:spPr>
          <xdr:style>
            <a:lnRef idx="1">
              <a:schemeClr val="accent1"/>
            </a:lnRef>
            <a:fillRef idx="0">
              <a:schemeClr val="accent1"/>
            </a:fillRef>
            <a:effectRef idx="0">
              <a:schemeClr val="accent1"/>
            </a:effectRef>
            <a:fontRef idx="minor">
              <a:schemeClr val="tx1"/>
            </a:fontRef>
          </xdr:style>
        </xdr:cxnSp>
        <xdr:sp macro="" textlink="">
          <xdr:nvSpPr>
            <xdr:cNvPr id="30" name="TextBox 29">
              <a:extLst>
                <a:ext uri="{FF2B5EF4-FFF2-40B4-BE49-F238E27FC236}">
                  <a16:creationId xmlns:a16="http://schemas.microsoft.com/office/drawing/2014/main" id="{EE87A907-2BBC-40BD-90C2-5BFF95418C2C}"/>
                </a:ext>
              </a:extLst>
            </xdr:cNvPr>
            <xdr:cNvSpPr txBox="1"/>
          </xdr:nvSpPr>
          <xdr:spPr>
            <a:xfrm>
              <a:off x="4467225" y="6927850"/>
              <a:ext cx="1158715"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200"/>
                <a:t>One sigma limit</a:t>
              </a:r>
            </a:p>
          </xdr:txBody>
        </xdr:sp>
      </xdr:grpSp>
      <xdr:grpSp>
        <xdr:nvGrpSpPr>
          <xdr:cNvPr id="8" name="Group 7">
            <a:extLst>
              <a:ext uri="{FF2B5EF4-FFF2-40B4-BE49-F238E27FC236}">
                <a16:creationId xmlns:a16="http://schemas.microsoft.com/office/drawing/2014/main" id="{34E8578B-594D-41DD-BBCF-ED35C55DE7FE}"/>
              </a:ext>
            </a:extLst>
          </xdr:cNvPr>
          <xdr:cNvGrpSpPr/>
        </xdr:nvGrpSpPr>
        <xdr:grpSpPr>
          <a:xfrm>
            <a:off x="6219824" y="6938963"/>
            <a:ext cx="3550936" cy="280205"/>
            <a:chOff x="6115049" y="6937375"/>
            <a:chExt cx="3550936" cy="280205"/>
          </a:xfrm>
        </xdr:grpSpPr>
        <xdr:sp macro="" textlink="">
          <xdr:nvSpPr>
            <xdr:cNvPr id="25" name="TextBox 24">
              <a:extLst>
                <a:ext uri="{FF2B5EF4-FFF2-40B4-BE49-F238E27FC236}">
                  <a16:creationId xmlns:a16="http://schemas.microsoft.com/office/drawing/2014/main" id="{9A6FA0C8-3D4E-466E-BC3C-3691680D9EDA}"/>
                </a:ext>
              </a:extLst>
            </xdr:cNvPr>
            <xdr:cNvSpPr txBox="1"/>
          </xdr:nvSpPr>
          <xdr:spPr>
            <a:xfrm>
              <a:off x="6486525" y="6937375"/>
              <a:ext cx="3179460"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200"/>
                <a:t>Two of</a:t>
              </a:r>
              <a:r>
                <a:rPr lang="en-US" sz="1200" baseline="0"/>
                <a:t> three points outside the two s</a:t>
              </a:r>
              <a:r>
                <a:rPr lang="en-US" sz="1200"/>
                <a:t>igma limit</a:t>
              </a:r>
            </a:p>
          </xdr:txBody>
        </xdr:sp>
        <xdr:grpSp>
          <xdr:nvGrpSpPr>
            <xdr:cNvPr id="26" name="Group 25">
              <a:extLst>
                <a:ext uri="{FF2B5EF4-FFF2-40B4-BE49-F238E27FC236}">
                  <a16:creationId xmlns:a16="http://schemas.microsoft.com/office/drawing/2014/main" id="{275EF571-C2C9-472F-93F6-ADF94C807E7E}"/>
                </a:ext>
              </a:extLst>
            </xdr:cNvPr>
            <xdr:cNvGrpSpPr/>
          </xdr:nvGrpSpPr>
          <xdr:grpSpPr>
            <a:xfrm>
              <a:off x="6115049" y="7029852"/>
              <a:ext cx="365760" cy="95250"/>
              <a:chOff x="6115049" y="7038975"/>
              <a:chExt cx="365760" cy="95250"/>
            </a:xfrm>
          </xdr:grpSpPr>
          <xdr:cxnSp macro="">
            <xdr:nvCxnSpPr>
              <xdr:cNvPr id="27" name="Straight Connector 26">
                <a:extLst>
                  <a:ext uri="{FF2B5EF4-FFF2-40B4-BE49-F238E27FC236}">
                    <a16:creationId xmlns:a16="http://schemas.microsoft.com/office/drawing/2014/main" id="{E48EEFB8-8BFC-4FEE-9AE3-48E699F080C3}"/>
                  </a:ext>
                </a:extLst>
              </xdr:cNvPr>
              <xdr:cNvCxnSpPr/>
            </xdr:nvCxnSpPr>
            <xdr:spPr>
              <a:xfrm>
                <a:off x="6115049" y="7086600"/>
                <a:ext cx="365760" cy="0"/>
              </a:xfrm>
              <a:prstGeom prst="line">
                <a:avLst/>
              </a:prstGeom>
              <a:ln w="28575">
                <a:solidFill>
                  <a:srgbClr val="6862E4"/>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28" name="Rectangle 27">
                <a:extLst>
                  <a:ext uri="{FF2B5EF4-FFF2-40B4-BE49-F238E27FC236}">
                    <a16:creationId xmlns:a16="http://schemas.microsoft.com/office/drawing/2014/main" id="{72357BD1-EB04-4E0A-BAF7-FC222F64E659}"/>
                  </a:ext>
                </a:extLst>
              </xdr:cNvPr>
              <xdr:cNvSpPr/>
            </xdr:nvSpPr>
            <xdr:spPr>
              <a:xfrm>
                <a:off x="6250304" y="7038975"/>
                <a:ext cx="95250" cy="95250"/>
              </a:xfrm>
              <a:prstGeom prst="rect">
                <a:avLst/>
              </a:prstGeom>
              <a:solidFill>
                <a:schemeClr val="accent4"/>
              </a:solidFill>
              <a:ln w="1905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grpSp>
        <xdr:nvGrpSpPr>
          <xdr:cNvPr id="9" name="Group 8">
            <a:extLst>
              <a:ext uri="{FF2B5EF4-FFF2-40B4-BE49-F238E27FC236}">
                <a16:creationId xmlns:a16="http://schemas.microsoft.com/office/drawing/2014/main" id="{AE1F30B5-9440-4DE6-85DB-B8C6F675E610}"/>
              </a:ext>
            </a:extLst>
          </xdr:cNvPr>
          <xdr:cNvGrpSpPr/>
        </xdr:nvGrpSpPr>
        <xdr:grpSpPr>
          <a:xfrm>
            <a:off x="4257674" y="7138988"/>
            <a:ext cx="1537116" cy="280205"/>
            <a:chOff x="4095749" y="7121525"/>
            <a:chExt cx="1537116" cy="280205"/>
          </a:xfrm>
        </xdr:grpSpPr>
        <xdr:cxnSp macro="">
          <xdr:nvCxnSpPr>
            <xdr:cNvPr id="23" name="Straight Connector 22">
              <a:extLst>
                <a:ext uri="{FF2B5EF4-FFF2-40B4-BE49-F238E27FC236}">
                  <a16:creationId xmlns:a16="http://schemas.microsoft.com/office/drawing/2014/main" id="{04D14D12-D2F1-470E-9A35-92AC8FC4FA1E}"/>
                </a:ext>
              </a:extLst>
            </xdr:cNvPr>
            <xdr:cNvCxnSpPr/>
          </xdr:nvCxnSpPr>
          <xdr:spPr>
            <a:xfrm>
              <a:off x="4095749" y="7261627"/>
              <a:ext cx="365760" cy="0"/>
            </a:xfrm>
            <a:prstGeom prst="line">
              <a:avLst/>
            </a:prstGeom>
            <a:ln w="19050">
              <a:solidFill>
                <a:srgbClr val="FF0000"/>
              </a:solidFill>
              <a:prstDash val="dash"/>
            </a:ln>
          </xdr:spPr>
          <xdr:style>
            <a:lnRef idx="1">
              <a:schemeClr val="accent1"/>
            </a:lnRef>
            <a:fillRef idx="0">
              <a:schemeClr val="accent1"/>
            </a:fillRef>
            <a:effectRef idx="0">
              <a:schemeClr val="accent1"/>
            </a:effectRef>
            <a:fontRef idx="minor">
              <a:schemeClr val="tx1"/>
            </a:fontRef>
          </xdr:style>
        </xdr:cxnSp>
        <xdr:sp macro="" textlink="">
          <xdr:nvSpPr>
            <xdr:cNvPr id="24" name="TextBox 23">
              <a:extLst>
                <a:ext uri="{FF2B5EF4-FFF2-40B4-BE49-F238E27FC236}">
                  <a16:creationId xmlns:a16="http://schemas.microsoft.com/office/drawing/2014/main" id="{43DCD5EA-87DC-4CA0-B437-9637B89A7E5E}"/>
                </a:ext>
              </a:extLst>
            </xdr:cNvPr>
            <xdr:cNvSpPr txBox="1"/>
          </xdr:nvSpPr>
          <xdr:spPr>
            <a:xfrm>
              <a:off x="4467225" y="7121525"/>
              <a:ext cx="1165640"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200"/>
                <a:t>Two sigma limit</a:t>
              </a:r>
            </a:p>
          </xdr:txBody>
        </xdr:sp>
      </xdr:grpSp>
      <xdr:grpSp>
        <xdr:nvGrpSpPr>
          <xdr:cNvPr id="10" name="Group 9">
            <a:extLst>
              <a:ext uri="{FF2B5EF4-FFF2-40B4-BE49-F238E27FC236}">
                <a16:creationId xmlns:a16="http://schemas.microsoft.com/office/drawing/2014/main" id="{B88C2EEB-B1EB-4CEC-A932-BCBEBB805E73}"/>
              </a:ext>
            </a:extLst>
          </xdr:cNvPr>
          <xdr:cNvGrpSpPr/>
        </xdr:nvGrpSpPr>
        <xdr:grpSpPr>
          <a:xfrm>
            <a:off x="6219824" y="7138988"/>
            <a:ext cx="3466619" cy="280205"/>
            <a:chOff x="6115049" y="7131050"/>
            <a:chExt cx="3466619" cy="280205"/>
          </a:xfrm>
        </xdr:grpSpPr>
        <xdr:sp macro="" textlink="">
          <xdr:nvSpPr>
            <xdr:cNvPr id="19" name="TextBox 18">
              <a:extLst>
                <a:ext uri="{FF2B5EF4-FFF2-40B4-BE49-F238E27FC236}">
                  <a16:creationId xmlns:a16="http://schemas.microsoft.com/office/drawing/2014/main" id="{930D5D59-6D09-4F48-9D65-11CCECC28DFE}"/>
                </a:ext>
              </a:extLst>
            </xdr:cNvPr>
            <xdr:cNvSpPr txBox="1"/>
          </xdr:nvSpPr>
          <xdr:spPr>
            <a:xfrm>
              <a:off x="6486525" y="7131050"/>
              <a:ext cx="3095143"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200"/>
                <a:t>Four of five points outside the one sigma limit</a:t>
              </a:r>
            </a:p>
          </xdr:txBody>
        </xdr:sp>
        <xdr:grpSp>
          <xdr:nvGrpSpPr>
            <xdr:cNvPr id="20" name="Group 19">
              <a:extLst>
                <a:ext uri="{FF2B5EF4-FFF2-40B4-BE49-F238E27FC236}">
                  <a16:creationId xmlns:a16="http://schemas.microsoft.com/office/drawing/2014/main" id="{A7E42A2B-52FA-4FDB-8B88-553C3E731EDA}"/>
                </a:ext>
              </a:extLst>
            </xdr:cNvPr>
            <xdr:cNvGrpSpPr/>
          </xdr:nvGrpSpPr>
          <xdr:grpSpPr>
            <a:xfrm>
              <a:off x="6115049" y="7223527"/>
              <a:ext cx="365760" cy="95250"/>
              <a:chOff x="6115049" y="7239000"/>
              <a:chExt cx="365760" cy="95250"/>
            </a:xfrm>
          </xdr:grpSpPr>
          <xdr:cxnSp macro="">
            <xdr:nvCxnSpPr>
              <xdr:cNvPr id="21" name="Straight Connector 20">
                <a:extLst>
                  <a:ext uri="{FF2B5EF4-FFF2-40B4-BE49-F238E27FC236}">
                    <a16:creationId xmlns:a16="http://schemas.microsoft.com/office/drawing/2014/main" id="{BEA87142-C6D4-411D-8B37-FC1A1726F5C9}"/>
                  </a:ext>
                </a:extLst>
              </xdr:cNvPr>
              <xdr:cNvCxnSpPr/>
            </xdr:nvCxnSpPr>
            <xdr:spPr>
              <a:xfrm>
                <a:off x="6115049" y="7286625"/>
                <a:ext cx="365760" cy="0"/>
              </a:xfrm>
              <a:prstGeom prst="line">
                <a:avLst/>
              </a:prstGeom>
              <a:ln w="28575">
                <a:solidFill>
                  <a:srgbClr val="6862E4"/>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22" name="Rectangle 21">
                <a:extLst>
                  <a:ext uri="{FF2B5EF4-FFF2-40B4-BE49-F238E27FC236}">
                    <a16:creationId xmlns:a16="http://schemas.microsoft.com/office/drawing/2014/main" id="{F78A75B8-6D77-4671-A525-66C781A31E11}"/>
                  </a:ext>
                </a:extLst>
              </xdr:cNvPr>
              <xdr:cNvSpPr/>
            </xdr:nvSpPr>
            <xdr:spPr>
              <a:xfrm>
                <a:off x="6250304" y="7239000"/>
                <a:ext cx="95250" cy="95250"/>
              </a:xfrm>
              <a:prstGeom prst="rect">
                <a:avLst/>
              </a:prstGeom>
              <a:solidFill>
                <a:srgbClr val="E121E1"/>
              </a:solidFill>
              <a:ln w="1905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grpSp>
        <xdr:nvGrpSpPr>
          <xdr:cNvPr id="11" name="Group 10">
            <a:extLst>
              <a:ext uri="{FF2B5EF4-FFF2-40B4-BE49-F238E27FC236}">
                <a16:creationId xmlns:a16="http://schemas.microsoft.com/office/drawing/2014/main" id="{BF44E58F-39BF-45D5-84F9-5A40FE2937A6}"/>
              </a:ext>
            </a:extLst>
          </xdr:cNvPr>
          <xdr:cNvGrpSpPr/>
        </xdr:nvGrpSpPr>
        <xdr:grpSpPr>
          <a:xfrm>
            <a:off x="4257674" y="7339013"/>
            <a:ext cx="1633553" cy="280205"/>
            <a:chOff x="4095749" y="7334250"/>
            <a:chExt cx="1633553" cy="280205"/>
          </a:xfrm>
        </xdr:grpSpPr>
        <xdr:cxnSp macro="">
          <xdr:nvCxnSpPr>
            <xdr:cNvPr id="17" name="Straight Connector 16">
              <a:extLst>
                <a:ext uri="{FF2B5EF4-FFF2-40B4-BE49-F238E27FC236}">
                  <a16:creationId xmlns:a16="http://schemas.microsoft.com/office/drawing/2014/main" id="{A1AAFB9A-3538-4850-8E79-CA6F819F55A4}"/>
                </a:ext>
              </a:extLst>
            </xdr:cNvPr>
            <xdr:cNvCxnSpPr/>
          </xdr:nvCxnSpPr>
          <xdr:spPr>
            <a:xfrm>
              <a:off x="4095749" y="7474352"/>
              <a:ext cx="365760" cy="0"/>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sp macro="" textlink="">
          <xdr:nvSpPr>
            <xdr:cNvPr id="18" name="TextBox 17">
              <a:extLst>
                <a:ext uri="{FF2B5EF4-FFF2-40B4-BE49-F238E27FC236}">
                  <a16:creationId xmlns:a16="http://schemas.microsoft.com/office/drawing/2014/main" id="{D6C0B7FB-530F-49AB-B371-0434B4F8BF33}"/>
                </a:ext>
              </a:extLst>
            </xdr:cNvPr>
            <xdr:cNvSpPr txBox="1"/>
          </xdr:nvSpPr>
          <xdr:spPr>
            <a:xfrm>
              <a:off x="4467225" y="7334250"/>
              <a:ext cx="1262077"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200"/>
                <a:t>Three sigma limit</a:t>
              </a:r>
            </a:p>
          </xdr:txBody>
        </xdr:sp>
      </xdr:grpSp>
      <xdr:grpSp>
        <xdr:nvGrpSpPr>
          <xdr:cNvPr id="12" name="Group 11">
            <a:extLst>
              <a:ext uri="{FF2B5EF4-FFF2-40B4-BE49-F238E27FC236}">
                <a16:creationId xmlns:a16="http://schemas.microsoft.com/office/drawing/2014/main" id="{9A75EB75-309C-4F3E-A796-921030117BA8}"/>
              </a:ext>
            </a:extLst>
          </xdr:cNvPr>
          <xdr:cNvGrpSpPr/>
        </xdr:nvGrpSpPr>
        <xdr:grpSpPr>
          <a:xfrm>
            <a:off x="6219824" y="7339013"/>
            <a:ext cx="3869934" cy="280205"/>
            <a:chOff x="6115049" y="7343775"/>
            <a:chExt cx="3869934" cy="280205"/>
          </a:xfrm>
        </xdr:grpSpPr>
        <xdr:sp macro="" textlink="">
          <xdr:nvSpPr>
            <xdr:cNvPr id="13" name="TextBox 12">
              <a:extLst>
                <a:ext uri="{FF2B5EF4-FFF2-40B4-BE49-F238E27FC236}">
                  <a16:creationId xmlns:a16="http://schemas.microsoft.com/office/drawing/2014/main" id="{14C36C5C-32B5-4F24-9630-E5C1A3E6F9FD}"/>
                </a:ext>
              </a:extLst>
            </xdr:cNvPr>
            <xdr:cNvSpPr txBox="1"/>
          </xdr:nvSpPr>
          <xdr:spPr>
            <a:xfrm>
              <a:off x="6486525" y="7343775"/>
              <a:ext cx="3498458"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200"/>
                <a:t>Eight points in a row on the same side of the</a:t>
              </a:r>
              <a:r>
                <a:rPr lang="en-US" sz="1200" baseline="0"/>
                <a:t> average</a:t>
              </a:r>
              <a:endParaRPr lang="en-US" sz="1200"/>
            </a:p>
          </xdr:txBody>
        </xdr:sp>
        <xdr:grpSp>
          <xdr:nvGrpSpPr>
            <xdr:cNvPr id="14" name="Group 13">
              <a:extLst>
                <a:ext uri="{FF2B5EF4-FFF2-40B4-BE49-F238E27FC236}">
                  <a16:creationId xmlns:a16="http://schemas.microsoft.com/office/drawing/2014/main" id="{3B764393-C681-4E24-96E8-9ACD8CB2623D}"/>
                </a:ext>
              </a:extLst>
            </xdr:cNvPr>
            <xdr:cNvGrpSpPr/>
          </xdr:nvGrpSpPr>
          <xdr:grpSpPr>
            <a:xfrm>
              <a:off x="6115049" y="7436252"/>
              <a:ext cx="365760" cy="95250"/>
              <a:chOff x="6115049" y="7429500"/>
              <a:chExt cx="365760" cy="95250"/>
            </a:xfrm>
          </xdr:grpSpPr>
          <xdr:cxnSp macro="">
            <xdr:nvCxnSpPr>
              <xdr:cNvPr id="15" name="Straight Connector 14">
                <a:extLst>
                  <a:ext uri="{FF2B5EF4-FFF2-40B4-BE49-F238E27FC236}">
                    <a16:creationId xmlns:a16="http://schemas.microsoft.com/office/drawing/2014/main" id="{E655A3A5-4BD8-44F3-B22A-5C5AFFCEFE3F}"/>
                  </a:ext>
                </a:extLst>
              </xdr:cNvPr>
              <xdr:cNvCxnSpPr/>
            </xdr:nvCxnSpPr>
            <xdr:spPr>
              <a:xfrm>
                <a:off x="6115049" y="7477125"/>
                <a:ext cx="365760" cy="0"/>
              </a:xfrm>
              <a:prstGeom prst="line">
                <a:avLst/>
              </a:prstGeom>
              <a:ln w="28575">
                <a:solidFill>
                  <a:srgbClr val="6862E4"/>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16" name="Rectangle 15">
                <a:extLst>
                  <a:ext uri="{FF2B5EF4-FFF2-40B4-BE49-F238E27FC236}">
                    <a16:creationId xmlns:a16="http://schemas.microsoft.com/office/drawing/2014/main" id="{FB85D6C1-5D8B-4987-9671-C0F60D224BEE}"/>
                  </a:ext>
                </a:extLst>
              </xdr:cNvPr>
              <xdr:cNvSpPr/>
            </xdr:nvSpPr>
            <xdr:spPr>
              <a:xfrm>
                <a:off x="6250304" y="7429500"/>
                <a:ext cx="95250" cy="95250"/>
              </a:xfrm>
              <a:prstGeom prst="rect">
                <a:avLst/>
              </a:prstGeom>
              <a:solidFill>
                <a:srgbClr val="8AF321"/>
              </a:solidFill>
              <a:ln w="1905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grp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76200</xdr:colOff>
      <xdr:row>2</xdr:row>
      <xdr:rowOff>14287</xdr:rowOff>
    </xdr:from>
    <xdr:to>
      <xdr:col>17</xdr:col>
      <xdr:colOff>523875</xdr:colOff>
      <xdr:row>30</xdr:row>
      <xdr:rowOff>85725</xdr:rowOff>
    </xdr:to>
    <xdr:graphicFrame macro="">
      <xdr:nvGraphicFramePr>
        <xdr:cNvPr id="2" name="Chart 1">
          <a:extLst>
            <a:ext uri="{FF2B5EF4-FFF2-40B4-BE49-F238E27FC236}">
              <a16:creationId xmlns:a16="http://schemas.microsoft.com/office/drawing/2014/main" id="{7EF47DA6-3C6C-44C2-8991-74E6A1C384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76200</xdr:colOff>
      <xdr:row>31</xdr:row>
      <xdr:rowOff>146050</xdr:rowOff>
    </xdr:from>
    <xdr:to>
      <xdr:col>17</xdr:col>
      <xdr:colOff>530479</xdr:colOff>
      <xdr:row>37</xdr:row>
      <xdr:rowOff>107950</xdr:rowOff>
    </xdr:to>
    <xdr:grpSp>
      <xdr:nvGrpSpPr>
        <xdr:cNvPr id="3" name="Group 2">
          <a:extLst>
            <a:ext uri="{FF2B5EF4-FFF2-40B4-BE49-F238E27FC236}">
              <a16:creationId xmlns:a16="http://schemas.microsoft.com/office/drawing/2014/main" id="{1F7EB356-EDF1-4C76-B672-3F5DA1E48F9B}"/>
            </a:ext>
          </a:extLst>
        </xdr:cNvPr>
        <xdr:cNvGrpSpPr/>
      </xdr:nvGrpSpPr>
      <xdr:grpSpPr>
        <a:xfrm>
          <a:off x="3810000" y="5584825"/>
          <a:ext cx="6550279" cy="933450"/>
          <a:chOff x="3810000" y="6715125"/>
          <a:chExt cx="6547104" cy="933450"/>
        </a:xfrm>
      </xdr:grpSpPr>
      <xdr:sp macro="" textlink="">
        <xdr:nvSpPr>
          <xdr:cNvPr id="4" name="Rectangle 3">
            <a:extLst>
              <a:ext uri="{FF2B5EF4-FFF2-40B4-BE49-F238E27FC236}">
                <a16:creationId xmlns:a16="http://schemas.microsoft.com/office/drawing/2014/main" id="{7F008D54-517F-48CD-BDF0-DA82D2DF3C59}"/>
              </a:ext>
            </a:extLst>
          </xdr:cNvPr>
          <xdr:cNvSpPr/>
        </xdr:nvSpPr>
        <xdr:spPr>
          <a:xfrm>
            <a:off x="3810000" y="6715125"/>
            <a:ext cx="6547104" cy="93345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nvGrpSpPr>
          <xdr:cNvPr id="5" name="Group 4">
            <a:extLst>
              <a:ext uri="{FF2B5EF4-FFF2-40B4-BE49-F238E27FC236}">
                <a16:creationId xmlns:a16="http://schemas.microsoft.com/office/drawing/2014/main" id="{2F42C7D7-BB57-4DC5-8C67-E6FADE897FCD}"/>
              </a:ext>
            </a:extLst>
          </xdr:cNvPr>
          <xdr:cNvGrpSpPr/>
        </xdr:nvGrpSpPr>
        <xdr:grpSpPr>
          <a:xfrm>
            <a:off x="4257674" y="6738938"/>
            <a:ext cx="1067692" cy="280205"/>
            <a:chOff x="4095749" y="6734175"/>
            <a:chExt cx="1067692" cy="280205"/>
          </a:xfrm>
        </xdr:grpSpPr>
        <xdr:cxnSp macro="">
          <xdr:nvCxnSpPr>
            <xdr:cNvPr id="35" name="Straight Connector 34">
              <a:extLst>
                <a:ext uri="{FF2B5EF4-FFF2-40B4-BE49-F238E27FC236}">
                  <a16:creationId xmlns:a16="http://schemas.microsoft.com/office/drawing/2014/main" id="{62FA74F1-2AAE-4CA6-80A4-D0351778DBF9}"/>
                </a:ext>
              </a:extLst>
            </xdr:cNvPr>
            <xdr:cNvCxnSpPr/>
          </xdr:nvCxnSpPr>
          <xdr:spPr>
            <a:xfrm>
              <a:off x="4095749" y="6874277"/>
              <a:ext cx="365760" cy="0"/>
            </a:xfrm>
            <a:prstGeom prst="line">
              <a:avLst/>
            </a:prstGeom>
            <a:ln w="19050">
              <a:solidFill>
                <a:srgbClr val="00B050"/>
              </a:solidFill>
            </a:ln>
          </xdr:spPr>
          <xdr:style>
            <a:lnRef idx="1">
              <a:schemeClr val="accent1"/>
            </a:lnRef>
            <a:fillRef idx="0">
              <a:schemeClr val="accent1"/>
            </a:fillRef>
            <a:effectRef idx="0">
              <a:schemeClr val="accent1"/>
            </a:effectRef>
            <a:fontRef idx="minor">
              <a:schemeClr val="tx1"/>
            </a:fontRef>
          </xdr:style>
        </xdr:cxnSp>
        <xdr:sp macro="" textlink="">
          <xdr:nvSpPr>
            <xdr:cNvPr id="36" name="TextBox 35">
              <a:extLst>
                <a:ext uri="{FF2B5EF4-FFF2-40B4-BE49-F238E27FC236}">
                  <a16:creationId xmlns:a16="http://schemas.microsoft.com/office/drawing/2014/main" id="{1F41109C-FE87-468A-99F3-5EB4B7AD3429}"/>
                </a:ext>
              </a:extLst>
            </xdr:cNvPr>
            <xdr:cNvSpPr txBox="1"/>
          </xdr:nvSpPr>
          <xdr:spPr>
            <a:xfrm>
              <a:off x="4467225" y="6734175"/>
              <a:ext cx="696216"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200"/>
                <a:t>Average</a:t>
              </a:r>
            </a:p>
          </xdr:txBody>
        </xdr:sp>
      </xdr:grpSp>
      <xdr:grpSp>
        <xdr:nvGrpSpPr>
          <xdr:cNvPr id="6" name="Group 5">
            <a:extLst>
              <a:ext uri="{FF2B5EF4-FFF2-40B4-BE49-F238E27FC236}">
                <a16:creationId xmlns:a16="http://schemas.microsoft.com/office/drawing/2014/main" id="{0915BC0D-F441-4DF6-B35F-190B8E9B837C}"/>
              </a:ext>
            </a:extLst>
          </xdr:cNvPr>
          <xdr:cNvGrpSpPr/>
        </xdr:nvGrpSpPr>
        <xdr:grpSpPr>
          <a:xfrm>
            <a:off x="6219824" y="6738938"/>
            <a:ext cx="3299457" cy="280205"/>
            <a:chOff x="6115049" y="6743700"/>
            <a:chExt cx="3299457" cy="280205"/>
          </a:xfrm>
        </xdr:grpSpPr>
        <xdr:sp macro="" textlink="">
          <xdr:nvSpPr>
            <xdr:cNvPr id="31" name="TextBox 30">
              <a:extLst>
                <a:ext uri="{FF2B5EF4-FFF2-40B4-BE49-F238E27FC236}">
                  <a16:creationId xmlns:a16="http://schemas.microsoft.com/office/drawing/2014/main" id="{71F3C8EE-1C6E-4EC4-8077-6F50D08EBBE2}"/>
                </a:ext>
              </a:extLst>
            </xdr:cNvPr>
            <xdr:cNvSpPr txBox="1"/>
          </xdr:nvSpPr>
          <xdr:spPr>
            <a:xfrm>
              <a:off x="6486525" y="6743700"/>
              <a:ext cx="2927981"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200"/>
                <a:t>A single point outside the three sigma limit</a:t>
              </a:r>
            </a:p>
          </xdr:txBody>
        </xdr:sp>
        <xdr:grpSp>
          <xdr:nvGrpSpPr>
            <xdr:cNvPr id="32" name="Group 31">
              <a:extLst>
                <a:ext uri="{FF2B5EF4-FFF2-40B4-BE49-F238E27FC236}">
                  <a16:creationId xmlns:a16="http://schemas.microsoft.com/office/drawing/2014/main" id="{A42C054E-8C87-4052-846A-EB7248EE837D}"/>
                </a:ext>
              </a:extLst>
            </xdr:cNvPr>
            <xdr:cNvGrpSpPr/>
          </xdr:nvGrpSpPr>
          <xdr:grpSpPr>
            <a:xfrm>
              <a:off x="6115049" y="6836177"/>
              <a:ext cx="365760" cy="95250"/>
              <a:chOff x="6115049" y="6848475"/>
              <a:chExt cx="365760" cy="95250"/>
            </a:xfrm>
          </xdr:grpSpPr>
          <xdr:cxnSp macro="">
            <xdr:nvCxnSpPr>
              <xdr:cNvPr id="33" name="Straight Connector 32">
                <a:extLst>
                  <a:ext uri="{FF2B5EF4-FFF2-40B4-BE49-F238E27FC236}">
                    <a16:creationId xmlns:a16="http://schemas.microsoft.com/office/drawing/2014/main" id="{B01C5341-65FF-4148-BF71-0BDAA0475B90}"/>
                  </a:ext>
                </a:extLst>
              </xdr:cNvPr>
              <xdr:cNvCxnSpPr/>
            </xdr:nvCxnSpPr>
            <xdr:spPr>
              <a:xfrm>
                <a:off x="6115049" y="6896100"/>
                <a:ext cx="365760" cy="0"/>
              </a:xfrm>
              <a:prstGeom prst="line">
                <a:avLst/>
              </a:prstGeom>
              <a:ln w="28575">
                <a:solidFill>
                  <a:srgbClr val="6862E4"/>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34" name="Rectangle 33">
                <a:extLst>
                  <a:ext uri="{FF2B5EF4-FFF2-40B4-BE49-F238E27FC236}">
                    <a16:creationId xmlns:a16="http://schemas.microsoft.com/office/drawing/2014/main" id="{B4DD03DC-F270-4DCA-9C1D-F723FCE052B3}"/>
                  </a:ext>
                </a:extLst>
              </xdr:cNvPr>
              <xdr:cNvSpPr/>
            </xdr:nvSpPr>
            <xdr:spPr>
              <a:xfrm>
                <a:off x="6250304" y="6848475"/>
                <a:ext cx="95250" cy="95250"/>
              </a:xfrm>
              <a:prstGeom prst="rect">
                <a:avLst/>
              </a:prstGeom>
              <a:solidFill>
                <a:srgbClr val="FF0000"/>
              </a:solidFill>
              <a:ln w="1905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grpSp>
        <xdr:nvGrpSpPr>
          <xdr:cNvPr id="7" name="Group 6">
            <a:extLst>
              <a:ext uri="{FF2B5EF4-FFF2-40B4-BE49-F238E27FC236}">
                <a16:creationId xmlns:a16="http://schemas.microsoft.com/office/drawing/2014/main" id="{8D60B993-CD6F-4F2B-A79F-002641D304BD}"/>
              </a:ext>
            </a:extLst>
          </xdr:cNvPr>
          <xdr:cNvGrpSpPr/>
        </xdr:nvGrpSpPr>
        <xdr:grpSpPr>
          <a:xfrm>
            <a:off x="4257674" y="6938963"/>
            <a:ext cx="1530191" cy="280205"/>
            <a:chOff x="4095749" y="6927850"/>
            <a:chExt cx="1530191" cy="280205"/>
          </a:xfrm>
        </xdr:grpSpPr>
        <xdr:cxnSp macro="">
          <xdr:nvCxnSpPr>
            <xdr:cNvPr id="29" name="Straight Connector 28">
              <a:extLst>
                <a:ext uri="{FF2B5EF4-FFF2-40B4-BE49-F238E27FC236}">
                  <a16:creationId xmlns:a16="http://schemas.microsoft.com/office/drawing/2014/main" id="{2EF65DF3-CC15-43FE-A22D-1EDDBF4741EF}"/>
                </a:ext>
              </a:extLst>
            </xdr:cNvPr>
            <xdr:cNvCxnSpPr/>
          </xdr:nvCxnSpPr>
          <xdr:spPr>
            <a:xfrm>
              <a:off x="4095749" y="7067952"/>
              <a:ext cx="365760" cy="0"/>
            </a:xfrm>
            <a:prstGeom prst="line">
              <a:avLst/>
            </a:prstGeom>
            <a:ln w="19050">
              <a:solidFill>
                <a:srgbClr val="FF0000"/>
              </a:solidFill>
              <a:prstDash val="sysDot"/>
            </a:ln>
          </xdr:spPr>
          <xdr:style>
            <a:lnRef idx="1">
              <a:schemeClr val="accent1"/>
            </a:lnRef>
            <a:fillRef idx="0">
              <a:schemeClr val="accent1"/>
            </a:fillRef>
            <a:effectRef idx="0">
              <a:schemeClr val="accent1"/>
            </a:effectRef>
            <a:fontRef idx="minor">
              <a:schemeClr val="tx1"/>
            </a:fontRef>
          </xdr:style>
        </xdr:cxnSp>
        <xdr:sp macro="" textlink="">
          <xdr:nvSpPr>
            <xdr:cNvPr id="30" name="TextBox 29">
              <a:extLst>
                <a:ext uri="{FF2B5EF4-FFF2-40B4-BE49-F238E27FC236}">
                  <a16:creationId xmlns:a16="http://schemas.microsoft.com/office/drawing/2014/main" id="{66585E8F-6889-4FC5-BCF5-ED9C70D78161}"/>
                </a:ext>
              </a:extLst>
            </xdr:cNvPr>
            <xdr:cNvSpPr txBox="1"/>
          </xdr:nvSpPr>
          <xdr:spPr>
            <a:xfrm>
              <a:off x="4467225" y="6927850"/>
              <a:ext cx="1158715"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200"/>
                <a:t>One sigma limit</a:t>
              </a:r>
            </a:p>
          </xdr:txBody>
        </xdr:sp>
      </xdr:grpSp>
      <xdr:grpSp>
        <xdr:nvGrpSpPr>
          <xdr:cNvPr id="8" name="Group 7">
            <a:extLst>
              <a:ext uri="{FF2B5EF4-FFF2-40B4-BE49-F238E27FC236}">
                <a16:creationId xmlns:a16="http://schemas.microsoft.com/office/drawing/2014/main" id="{777F39D8-4D00-4ABB-93E1-59C2C6E14451}"/>
              </a:ext>
            </a:extLst>
          </xdr:cNvPr>
          <xdr:cNvGrpSpPr/>
        </xdr:nvGrpSpPr>
        <xdr:grpSpPr>
          <a:xfrm>
            <a:off x="6219824" y="6938963"/>
            <a:ext cx="3550936" cy="280205"/>
            <a:chOff x="6115049" y="6937375"/>
            <a:chExt cx="3550936" cy="280205"/>
          </a:xfrm>
        </xdr:grpSpPr>
        <xdr:sp macro="" textlink="">
          <xdr:nvSpPr>
            <xdr:cNvPr id="25" name="TextBox 24">
              <a:extLst>
                <a:ext uri="{FF2B5EF4-FFF2-40B4-BE49-F238E27FC236}">
                  <a16:creationId xmlns:a16="http://schemas.microsoft.com/office/drawing/2014/main" id="{CCAC7A42-9B71-4EB1-8FBD-DF2CF57B2822}"/>
                </a:ext>
              </a:extLst>
            </xdr:cNvPr>
            <xdr:cNvSpPr txBox="1"/>
          </xdr:nvSpPr>
          <xdr:spPr>
            <a:xfrm>
              <a:off x="6486525" y="6937375"/>
              <a:ext cx="3179460"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200"/>
                <a:t>Two of</a:t>
              </a:r>
              <a:r>
                <a:rPr lang="en-US" sz="1200" baseline="0"/>
                <a:t> three points outside the two s</a:t>
              </a:r>
              <a:r>
                <a:rPr lang="en-US" sz="1200"/>
                <a:t>igma limit</a:t>
              </a:r>
            </a:p>
          </xdr:txBody>
        </xdr:sp>
        <xdr:grpSp>
          <xdr:nvGrpSpPr>
            <xdr:cNvPr id="26" name="Group 25">
              <a:extLst>
                <a:ext uri="{FF2B5EF4-FFF2-40B4-BE49-F238E27FC236}">
                  <a16:creationId xmlns:a16="http://schemas.microsoft.com/office/drawing/2014/main" id="{48FAD015-A605-4433-9389-E755FA864F51}"/>
                </a:ext>
              </a:extLst>
            </xdr:cNvPr>
            <xdr:cNvGrpSpPr/>
          </xdr:nvGrpSpPr>
          <xdr:grpSpPr>
            <a:xfrm>
              <a:off x="6115049" y="7029852"/>
              <a:ext cx="365760" cy="95250"/>
              <a:chOff x="6115049" y="7038975"/>
              <a:chExt cx="365760" cy="95250"/>
            </a:xfrm>
          </xdr:grpSpPr>
          <xdr:cxnSp macro="">
            <xdr:nvCxnSpPr>
              <xdr:cNvPr id="27" name="Straight Connector 26">
                <a:extLst>
                  <a:ext uri="{FF2B5EF4-FFF2-40B4-BE49-F238E27FC236}">
                    <a16:creationId xmlns:a16="http://schemas.microsoft.com/office/drawing/2014/main" id="{AA494F54-42A2-4107-AF52-BCE0BA0BDF41}"/>
                  </a:ext>
                </a:extLst>
              </xdr:cNvPr>
              <xdr:cNvCxnSpPr/>
            </xdr:nvCxnSpPr>
            <xdr:spPr>
              <a:xfrm>
                <a:off x="6115049" y="7086600"/>
                <a:ext cx="365760" cy="0"/>
              </a:xfrm>
              <a:prstGeom prst="line">
                <a:avLst/>
              </a:prstGeom>
              <a:ln w="28575">
                <a:solidFill>
                  <a:srgbClr val="6862E4"/>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28" name="Rectangle 27">
                <a:extLst>
                  <a:ext uri="{FF2B5EF4-FFF2-40B4-BE49-F238E27FC236}">
                    <a16:creationId xmlns:a16="http://schemas.microsoft.com/office/drawing/2014/main" id="{8F152A8A-9D82-40E1-88FB-76762BF99AF4}"/>
                  </a:ext>
                </a:extLst>
              </xdr:cNvPr>
              <xdr:cNvSpPr/>
            </xdr:nvSpPr>
            <xdr:spPr>
              <a:xfrm>
                <a:off x="6250304" y="7038975"/>
                <a:ext cx="95250" cy="95250"/>
              </a:xfrm>
              <a:prstGeom prst="rect">
                <a:avLst/>
              </a:prstGeom>
              <a:solidFill>
                <a:schemeClr val="accent4"/>
              </a:solidFill>
              <a:ln w="1905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grpSp>
        <xdr:nvGrpSpPr>
          <xdr:cNvPr id="9" name="Group 8">
            <a:extLst>
              <a:ext uri="{FF2B5EF4-FFF2-40B4-BE49-F238E27FC236}">
                <a16:creationId xmlns:a16="http://schemas.microsoft.com/office/drawing/2014/main" id="{4EC9D678-1631-4C77-995F-104DCA40DD0E}"/>
              </a:ext>
            </a:extLst>
          </xdr:cNvPr>
          <xdr:cNvGrpSpPr/>
        </xdr:nvGrpSpPr>
        <xdr:grpSpPr>
          <a:xfrm>
            <a:off x="4257674" y="7138988"/>
            <a:ext cx="1537116" cy="280205"/>
            <a:chOff x="4095749" y="7121525"/>
            <a:chExt cx="1537116" cy="280205"/>
          </a:xfrm>
        </xdr:grpSpPr>
        <xdr:cxnSp macro="">
          <xdr:nvCxnSpPr>
            <xdr:cNvPr id="23" name="Straight Connector 22">
              <a:extLst>
                <a:ext uri="{FF2B5EF4-FFF2-40B4-BE49-F238E27FC236}">
                  <a16:creationId xmlns:a16="http://schemas.microsoft.com/office/drawing/2014/main" id="{D86C3DCC-AE99-4EB9-BAF4-97EE3D89D917}"/>
                </a:ext>
              </a:extLst>
            </xdr:cNvPr>
            <xdr:cNvCxnSpPr/>
          </xdr:nvCxnSpPr>
          <xdr:spPr>
            <a:xfrm>
              <a:off x="4095749" y="7261627"/>
              <a:ext cx="365760" cy="0"/>
            </a:xfrm>
            <a:prstGeom prst="line">
              <a:avLst/>
            </a:prstGeom>
            <a:ln w="19050">
              <a:solidFill>
                <a:srgbClr val="FF0000"/>
              </a:solidFill>
              <a:prstDash val="dash"/>
            </a:ln>
          </xdr:spPr>
          <xdr:style>
            <a:lnRef idx="1">
              <a:schemeClr val="accent1"/>
            </a:lnRef>
            <a:fillRef idx="0">
              <a:schemeClr val="accent1"/>
            </a:fillRef>
            <a:effectRef idx="0">
              <a:schemeClr val="accent1"/>
            </a:effectRef>
            <a:fontRef idx="minor">
              <a:schemeClr val="tx1"/>
            </a:fontRef>
          </xdr:style>
        </xdr:cxnSp>
        <xdr:sp macro="" textlink="">
          <xdr:nvSpPr>
            <xdr:cNvPr id="24" name="TextBox 23">
              <a:extLst>
                <a:ext uri="{FF2B5EF4-FFF2-40B4-BE49-F238E27FC236}">
                  <a16:creationId xmlns:a16="http://schemas.microsoft.com/office/drawing/2014/main" id="{E160A708-98E2-4D3C-BA3A-CE8712B91898}"/>
                </a:ext>
              </a:extLst>
            </xdr:cNvPr>
            <xdr:cNvSpPr txBox="1"/>
          </xdr:nvSpPr>
          <xdr:spPr>
            <a:xfrm>
              <a:off x="4467225" y="7121525"/>
              <a:ext cx="1165640"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200"/>
                <a:t>Two sigma limit</a:t>
              </a:r>
            </a:p>
          </xdr:txBody>
        </xdr:sp>
      </xdr:grpSp>
      <xdr:grpSp>
        <xdr:nvGrpSpPr>
          <xdr:cNvPr id="10" name="Group 9">
            <a:extLst>
              <a:ext uri="{FF2B5EF4-FFF2-40B4-BE49-F238E27FC236}">
                <a16:creationId xmlns:a16="http://schemas.microsoft.com/office/drawing/2014/main" id="{35F4E878-B91C-4ACC-925C-A82B759CB597}"/>
              </a:ext>
            </a:extLst>
          </xdr:cNvPr>
          <xdr:cNvGrpSpPr/>
        </xdr:nvGrpSpPr>
        <xdr:grpSpPr>
          <a:xfrm>
            <a:off x="6219824" y="7138988"/>
            <a:ext cx="3466619" cy="280205"/>
            <a:chOff x="6115049" y="7131050"/>
            <a:chExt cx="3466619" cy="280205"/>
          </a:xfrm>
        </xdr:grpSpPr>
        <xdr:sp macro="" textlink="">
          <xdr:nvSpPr>
            <xdr:cNvPr id="19" name="TextBox 18">
              <a:extLst>
                <a:ext uri="{FF2B5EF4-FFF2-40B4-BE49-F238E27FC236}">
                  <a16:creationId xmlns:a16="http://schemas.microsoft.com/office/drawing/2014/main" id="{BDAA942E-1180-4D52-9E55-F5FFF113DC6F}"/>
                </a:ext>
              </a:extLst>
            </xdr:cNvPr>
            <xdr:cNvSpPr txBox="1"/>
          </xdr:nvSpPr>
          <xdr:spPr>
            <a:xfrm>
              <a:off x="6486525" y="7131050"/>
              <a:ext cx="3095143"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200"/>
                <a:t>Four of five points outside the one sigma limit</a:t>
              </a:r>
            </a:p>
          </xdr:txBody>
        </xdr:sp>
        <xdr:grpSp>
          <xdr:nvGrpSpPr>
            <xdr:cNvPr id="20" name="Group 19">
              <a:extLst>
                <a:ext uri="{FF2B5EF4-FFF2-40B4-BE49-F238E27FC236}">
                  <a16:creationId xmlns:a16="http://schemas.microsoft.com/office/drawing/2014/main" id="{B71649E4-1361-47DC-A51C-4BC1CA9E4A3D}"/>
                </a:ext>
              </a:extLst>
            </xdr:cNvPr>
            <xdr:cNvGrpSpPr/>
          </xdr:nvGrpSpPr>
          <xdr:grpSpPr>
            <a:xfrm>
              <a:off x="6115049" y="7223527"/>
              <a:ext cx="365760" cy="95250"/>
              <a:chOff x="6115049" y="7239000"/>
              <a:chExt cx="365760" cy="95250"/>
            </a:xfrm>
          </xdr:grpSpPr>
          <xdr:cxnSp macro="">
            <xdr:nvCxnSpPr>
              <xdr:cNvPr id="21" name="Straight Connector 20">
                <a:extLst>
                  <a:ext uri="{FF2B5EF4-FFF2-40B4-BE49-F238E27FC236}">
                    <a16:creationId xmlns:a16="http://schemas.microsoft.com/office/drawing/2014/main" id="{E51FD720-0499-4B32-9B09-BC39EEC85564}"/>
                  </a:ext>
                </a:extLst>
              </xdr:cNvPr>
              <xdr:cNvCxnSpPr/>
            </xdr:nvCxnSpPr>
            <xdr:spPr>
              <a:xfrm>
                <a:off x="6115049" y="7286625"/>
                <a:ext cx="365760" cy="0"/>
              </a:xfrm>
              <a:prstGeom prst="line">
                <a:avLst/>
              </a:prstGeom>
              <a:ln w="28575">
                <a:solidFill>
                  <a:srgbClr val="6862E4"/>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22" name="Rectangle 21">
                <a:extLst>
                  <a:ext uri="{FF2B5EF4-FFF2-40B4-BE49-F238E27FC236}">
                    <a16:creationId xmlns:a16="http://schemas.microsoft.com/office/drawing/2014/main" id="{20112263-157B-4299-9A17-583A4D0419A6}"/>
                  </a:ext>
                </a:extLst>
              </xdr:cNvPr>
              <xdr:cNvSpPr/>
            </xdr:nvSpPr>
            <xdr:spPr>
              <a:xfrm>
                <a:off x="6250304" y="7239000"/>
                <a:ext cx="95250" cy="95250"/>
              </a:xfrm>
              <a:prstGeom prst="rect">
                <a:avLst/>
              </a:prstGeom>
              <a:solidFill>
                <a:srgbClr val="E121E1"/>
              </a:solidFill>
              <a:ln w="1905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grpSp>
        <xdr:nvGrpSpPr>
          <xdr:cNvPr id="11" name="Group 10">
            <a:extLst>
              <a:ext uri="{FF2B5EF4-FFF2-40B4-BE49-F238E27FC236}">
                <a16:creationId xmlns:a16="http://schemas.microsoft.com/office/drawing/2014/main" id="{04981739-E723-4659-A0CD-A2BAF4A534BD}"/>
              </a:ext>
            </a:extLst>
          </xdr:cNvPr>
          <xdr:cNvGrpSpPr/>
        </xdr:nvGrpSpPr>
        <xdr:grpSpPr>
          <a:xfrm>
            <a:off x="4257674" y="7339013"/>
            <a:ext cx="1633553" cy="280205"/>
            <a:chOff x="4095749" y="7334250"/>
            <a:chExt cx="1633553" cy="280205"/>
          </a:xfrm>
        </xdr:grpSpPr>
        <xdr:cxnSp macro="">
          <xdr:nvCxnSpPr>
            <xdr:cNvPr id="17" name="Straight Connector 16">
              <a:extLst>
                <a:ext uri="{FF2B5EF4-FFF2-40B4-BE49-F238E27FC236}">
                  <a16:creationId xmlns:a16="http://schemas.microsoft.com/office/drawing/2014/main" id="{8E25977A-FA1A-4994-89D0-E0891DC1AFC6}"/>
                </a:ext>
              </a:extLst>
            </xdr:cNvPr>
            <xdr:cNvCxnSpPr/>
          </xdr:nvCxnSpPr>
          <xdr:spPr>
            <a:xfrm>
              <a:off x="4095749" y="7474352"/>
              <a:ext cx="365760" cy="0"/>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sp macro="" textlink="">
          <xdr:nvSpPr>
            <xdr:cNvPr id="18" name="TextBox 17">
              <a:extLst>
                <a:ext uri="{FF2B5EF4-FFF2-40B4-BE49-F238E27FC236}">
                  <a16:creationId xmlns:a16="http://schemas.microsoft.com/office/drawing/2014/main" id="{C31D8BD7-64E3-474F-921B-4DDC21C4A266}"/>
                </a:ext>
              </a:extLst>
            </xdr:cNvPr>
            <xdr:cNvSpPr txBox="1"/>
          </xdr:nvSpPr>
          <xdr:spPr>
            <a:xfrm>
              <a:off x="4467225" y="7334250"/>
              <a:ext cx="1262077"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200"/>
                <a:t>Three sigma limit</a:t>
              </a:r>
            </a:p>
          </xdr:txBody>
        </xdr:sp>
      </xdr:grpSp>
      <xdr:grpSp>
        <xdr:nvGrpSpPr>
          <xdr:cNvPr id="12" name="Group 11">
            <a:extLst>
              <a:ext uri="{FF2B5EF4-FFF2-40B4-BE49-F238E27FC236}">
                <a16:creationId xmlns:a16="http://schemas.microsoft.com/office/drawing/2014/main" id="{EEDE1467-02D3-447C-BC4F-1CF5F1F7DDAF}"/>
              </a:ext>
            </a:extLst>
          </xdr:cNvPr>
          <xdr:cNvGrpSpPr/>
        </xdr:nvGrpSpPr>
        <xdr:grpSpPr>
          <a:xfrm>
            <a:off x="6219824" y="7339013"/>
            <a:ext cx="3869934" cy="280205"/>
            <a:chOff x="6115049" y="7343775"/>
            <a:chExt cx="3869934" cy="280205"/>
          </a:xfrm>
        </xdr:grpSpPr>
        <xdr:sp macro="" textlink="">
          <xdr:nvSpPr>
            <xdr:cNvPr id="13" name="TextBox 12">
              <a:extLst>
                <a:ext uri="{FF2B5EF4-FFF2-40B4-BE49-F238E27FC236}">
                  <a16:creationId xmlns:a16="http://schemas.microsoft.com/office/drawing/2014/main" id="{3BC98EDC-10C2-4F69-9F39-2C3181CA7095}"/>
                </a:ext>
              </a:extLst>
            </xdr:cNvPr>
            <xdr:cNvSpPr txBox="1"/>
          </xdr:nvSpPr>
          <xdr:spPr>
            <a:xfrm>
              <a:off x="6486525" y="7343775"/>
              <a:ext cx="3498458"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200"/>
                <a:t>Eight points in a row on the same side of the</a:t>
              </a:r>
              <a:r>
                <a:rPr lang="en-US" sz="1200" baseline="0"/>
                <a:t> average</a:t>
              </a:r>
              <a:endParaRPr lang="en-US" sz="1200"/>
            </a:p>
          </xdr:txBody>
        </xdr:sp>
        <xdr:grpSp>
          <xdr:nvGrpSpPr>
            <xdr:cNvPr id="14" name="Group 13">
              <a:extLst>
                <a:ext uri="{FF2B5EF4-FFF2-40B4-BE49-F238E27FC236}">
                  <a16:creationId xmlns:a16="http://schemas.microsoft.com/office/drawing/2014/main" id="{8B97857E-17CF-4939-A62B-E37ACDB1BB88}"/>
                </a:ext>
              </a:extLst>
            </xdr:cNvPr>
            <xdr:cNvGrpSpPr/>
          </xdr:nvGrpSpPr>
          <xdr:grpSpPr>
            <a:xfrm>
              <a:off x="6115049" y="7436252"/>
              <a:ext cx="365760" cy="95250"/>
              <a:chOff x="6115049" y="7429500"/>
              <a:chExt cx="365760" cy="95250"/>
            </a:xfrm>
          </xdr:grpSpPr>
          <xdr:cxnSp macro="">
            <xdr:nvCxnSpPr>
              <xdr:cNvPr id="15" name="Straight Connector 14">
                <a:extLst>
                  <a:ext uri="{FF2B5EF4-FFF2-40B4-BE49-F238E27FC236}">
                    <a16:creationId xmlns:a16="http://schemas.microsoft.com/office/drawing/2014/main" id="{4FC32BD1-4303-4BF2-86AB-391C7D7AE48E}"/>
                  </a:ext>
                </a:extLst>
              </xdr:cNvPr>
              <xdr:cNvCxnSpPr/>
            </xdr:nvCxnSpPr>
            <xdr:spPr>
              <a:xfrm>
                <a:off x="6115049" y="7477125"/>
                <a:ext cx="365760" cy="0"/>
              </a:xfrm>
              <a:prstGeom prst="line">
                <a:avLst/>
              </a:prstGeom>
              <a:ln w="28575">
                <a:solidFill>
                  <a:srgbClr val="6862E4"/>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16" name="Rectangle 15">
                <a:extLst>
                  <a:ext uri="{FF2B5EF4-FFF2-40B4-BE49-F238E27FC236}">
                    <a16:creationId xmlns:a16="http://schemas.microsoft.com/office/drawing/2014/main" id="{14DD29D3-BC15-4207-B370-679A15E66D08}"/>
                  </a:ext>
                </a:extLst>
              </xdr:cNvPr>
              <xdr:cNvSpPr/>
            </xdr:nvSpPr>
            <xdr:spPr>
              <a:xfrm>
                <a:off x="6250304" y="7429500"/>
                <a:ext cx="95250" cy="95250"/>
              </a:xfrm>
              <a:prstGeom prst="rect">
                <a:avLst/>
              </a:prstGeom>
              <a:solidFill>
                <a:srgbClr val="8AF321"/>
              </a:solidFill>
              <a:ln w="1905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8B4833-34FB-4F43-9EC6-5DEBA32E8224}">
  <dimension ref="A1:S10"/>
  <sheetViews>
    <sheetView workbookViewId="0">
      <selection activeCell="C13" sqref="C13"/>
    </sheetView>
  </sheetViews>
  <sheetFormatPr defaultRowHeight="15" x14ac:dyDescent="0.25"/>
  <sheetData>
    <row r="1" spans="1:19" ht="45.75" customHeight="1" x14ac:dyDescent="0.25">
      <c r="A1" s="54" t="s">
        <v>5</v>
      </c>
      <c r="B1" s="55"/>
      <c r="C1" s="55"/>
      <c r="D1" s="55"/>
      <c r="E1" s="55"/>
      <c r="F1" s="8"/>
      <c r="G1" s="8"/>
      <c r="H1" s="8"/>
      <c r="I1" s="8"/>
      <c r="J1" s="8"/>
      <c r="K1" s="8"/>
      <c r="L1" s="8"/>
      <c r="M1" s="8"/>
      <c r="N1" s="8"/>
      <c r="O1" s="8"/>
      <c r="P1" s="8"/>
      <c r="Q1" s="8"/>
      <c r="R1" s="8"/>
      <c r="S1" s="8"/>
    </row>
    <row r="2" spans="1:19" ht="12.75" customHeight="1" x14ac:dyDescent="0.25">
      <c r="A2" s="8"/>
      <c r="B2" s="8"/>
      <c r="C2" s="8"/>
      <c r="D2" s="8"/>
      <c r="E2" s="8"/>
      <c r="F2" s="8"/>
      <c r="G2" s="8"/>
      <c r="H2" s="8"/>
      <c r="I2" s="8"/>
      <c r="J2" s="8"/>
      <c r="K2" s="8"/>
      <c r="L2" s="8"/>
      <c r="M2" s="8"/>
      <c r="N2" s="8"/>
      <c r="O2" s="8"/>
      <c r="P2" s="8"/>
      <c r="Q2" s="8"/>
      <c r="R2" s="8"/>
      <c r="S2" s="8"/>
    </row>
    <row r="3" spans="1:19" ht="12.75" customHeight="1" thickBot="1" x14ac:dyDescent="0.3">
      <c r="A3" s="8"/>
      <c r="B3" s="9" t="s">
        <v>17</v>
      </c>
      <c r="C3" s="10"/>
      <c r="D3" s="10"/>
      <c r="E3" s="10"/>
      <c r="F3" s="10"/>
      <c r="G3" s="10"/>
      <c r="H3" s="10"/>
      <c r="I3" s="10"/>
      <c r="J3" s="10"/>
      <c r="K3" s="10"/>
      <c r="L3" s="10"/>
      <c r="M3" s="10"/>
      <c r="N3" s="10"/>
      <c r="O3" s="10"/>
      <c r="P3" s="10"/>
      <c r="Q3" s="10"/>
      <c r="R3" s="10"/>
      <c r="S3" s="8"/>
    </row>
    <row r="4" spans="1:19" ht="12.75" customHeight="1" x14ac:dyDescent="0.25">
      <c r="A4" s="8"/>
      <c r="B4" s="56" t="s">
        <v>46</v>
      </c>
      <c r="C4" s="56"/>
      <c r="D4" s="56"/>
      <c r="E4" s="56"/>
      <c r="F4" s="56"/>
      <c r="G4" s="56"/>
      <c r="H4" s="56"/>
      <c r="I4" s="56"/>
      <c r="J4" s="56"/>
      <c r="K4" s="56"/>
      <c r="L4" s="56"/>
      <c r="M4" s="56"/>
      <c r="N4" s="56"/>
      <c r="O4" s="56"/>
      <c r="P4" s="56"/>
      <c r="Q4" s="56"/>
      <c r="R4" s="56"/>
      <c r="S4" s="8"/>
    </row>
    <row r="5" spans="1:19" ht="12.75" customHeight="1" x14ac:dyDescent="0.25">
      <c r="A5" s="8"/>
      <c r="B5" s="56"/>
      <c r="C5" s="56"/>
      <c r="D5" s="56"/>
      <c r="E5" s="56"/>
      <c r="F5" s="56"/>
      <c r="G5" s="56"/>
      <c r="H5" s="56"/>
      <c r="I5" s="56"/>
      <c r="J5" s="56"/>
      <c r="K5" s="56"/>
      <c r="L5" s="56"/>
      <c r="M5" s="56"/>
      <c r="N5" s="56"/>
      <c r="O5" s="56"/>
      <c r="P5" s="56"/>
      <c r="Q5" s="56"/>
      <c r="R5" s="56"/>
      <c r="S5" s="8"/>
    </row>
    <row r="6" spans="1:19" ht="12.75" customHeight="1" x14ac:dyDescent="0.25">
      <c r="A6" s="8"/>
      <c r="B6" s="56"/>
      <c r="C6" s="56"/>
      <c r="D6" s="56"/>
      <c r="E6" s="56"/>
      <c r="F6" s="56"/>
      <c r="G6" s="56"/>
      <c r="H6" s="56"/>
      <c r="I6" s="56"/>
      <c r="J6" s="56"/>
      <c r="K6" s="56"/>
      <c r="L6" s="56"/>
      <c r="M6" s="56"/>
      <c r="N6" s="56"/>
      <c r="O6" s="56"/>
      <c r="P6" s="56"/>
      <c r="Q6" s="56"/>
      <c r="R6" s="56"/>
      <c r="S6" s="8"/>
    </row>
    <row r="7" spans="1:19" ht="12.75" customHeight="1" x14ac:dyDescent="0.25">
      <c r="A7" s="8"/>
      <c r="B7" s="56"/>
      <c r="C7" s="56"/>
      <c r="D7" s="56"/>
      <c r="E7" s="56"/>
      <c r="F7" s="56"/>
      <c r="G7" s="56"/>
      <c r="H7" s="56"/>
      <c r="I7" s="56"/>
      <c r="J7" s="56"/>
      <c r="K7" s="56"/>
      <c r="L7" s="56"/>
      <c r="M7" s="56"/>
      <c r="N7" s="56"/>
      <c r="O7" s="56"/>
      <c r="P7" s="56"/>
      <c r="Q7" s="56"/>
      <c r="R7" s="56"/>
      <c r="S7" s="8"/>
    </row>
    <row r="8" spans="1:19" ht="12.75" customHeight="1" x14ac:dyDescent="0.25">
      <c r="A8" s="8"/>
      <c r="B8" s="56"/>
      <c r="C8" s="56"/>
      <c r="D8" s="56"/>
      <c r="E8" s="56"/>
      <c r="F8" s="56"/>
      <c r="G8" s="56"/>
      <c r="H8" s="56"/>
      <c r="I8" s="56"/>
      <c r="J8" s="56"/>
      <c r="K8" s="56"/>
      <c r="L8" s="56"/>
      <c r="M8" s="56"/>
      <c r="N8" s="56"/>
      <c r="O8" s="56"/>
      <c r="P8" s="56"/>
      <c r="Q8" s="56"/>
      <c r="R8" s="56"/>
      <c r="S8" s="8"/>
    </row>
    <row r="9" spans="1:19" x14ac:dyDescent="0.25">
      <c r="A9" s="8"/>
      <c r="B9" s="8"/>
      <c r="C9" s="8"/>
      <c r="D9" s="8"/>
      <c r="E9" s="8"/>
      <c r="F9" s="8"/>
      <c r="G9" s="8"/>
      <c r="H9" s="8"/>
      <c r="I9" s="8"/>
      <c r="J9" s="8"/>
      <c r="K9" s="8"/>
      <c r="L9" s="8"/>
      <c r="M9" s="8"/>
      <c r="N9" s="8"/>
      <c r="O9" s="8"/>
      <c r="P9" s="8"/>
      <c r="Q9" s="8"/>
      <c r="R9" s="8"/>
      <c r="S9" s="8"/>
    </row>
    <row r="10" spans="1:19" x14ac:dyDescent="0.25">
      <c r="A10" s="8"/>
      <c r="B10" s="15" t="s">
        <v>74</v>
      </c>
      <c r="C10" s="8"/>
      <c r="D10" s="8"/>
      <c r="E10" s="8"/>
      <c r="F10" s="8"/>
      <c r="G10" s="8"/>
      <c r="H10" s="8"/>
      <c r="I10" s="8"/>
      <c r="J10" s="8"/>
      <c r="K10" s="8"/>
      <c r="L10" s="8"/>
      <c r="M10" s="8"/>
      <c r="N10" s="8"/>
      <c r="O10" s="8"/>
      <c r="P10" s="8"/>
      <c r="Q10" s="8"/>
      <c r="R10" s="8"/>
      <c r="S10" s="8"/>
    </row>
  </sheetData>
  <mergeCells count="2">
    <mergeCell ref="A1:E1"/>
    <mergeCell ref="B4:R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6544FB-D60B-433E-BD3E-813975800004}">
  <dimension ref="A1:S38"/>
  <sheetViews>
    <sheetView topLeftCell="A2" zoomScaleNormal="100" workbookViewId="0">
      <selection activeCell="E35" sqref="E35"/>
    </sheetView>
  </sheetViews>
  <sheetFormatPr defaultRowHeight="12.75" customHeight="1" x14ac:dyDescent="0.25"/>
  <cols>
    <col min="1" max="1" width="2.85546875" customWidth="1"/>
    <col min="2" max="2" width="3.42578125" customWidth="1"/>
    <col min="3" max="3" width="6.85546875" customWidth="1"/>
    <col min="4" max="4" width="10.5703125" customWidth="1"/>
    <col min="5" max="5" width="9.7109375" customWidth="1"/>
    <col min="6" max="6" width="11.5703125" customWidth="1"/>
    <col min="7" max="7" width="11" customWidth="1"/>
    <col min="19" max="19" width="3.28515625" customWidth="1"/>
    <col min="20" max="20" width="22.7109375" customWidth="1"/>
  </cols>
  <sheetData>
    <row r="1" spans="1:19" ht="45.75" customHeight="1" x14ac:dyDescent="0.25">
      <c r="A1" s="54" t="s">
        <v>5</v>
      </c>
      <c r="B1" s="55"/>
      <c r="C1" s="55"/>
      <c r="D1" s="55"/>
      <c r="E1" s="55"/>
      <c r="F1" s="8"/>
      <c r="G1" s="8"/>
      <c r="H1" s="8"/>
      <c r="I1" s="8"/>
      <c r="J1" s="8"/>
      <c r="K1" s="8"/>
      <c r="L1" s="8"/>
      <c r="M1" s="8"/>
      <c r="N1" s="8"/>
      <c r="O1" s="8"/>
      <c r="P1" s="8"/>
      <c r="Q1" s="8"/>
      <c r="R1" s="8"/>
      <c r="S1" s="8"/>
    </row>
    <row r="2" spans="1:19" ht="12.75" customHeight="1" thickBot="1" x14ac:dyDescent="0.3">
      <c r="A2" s="8"/>
      <c r="B2" s="11"/>
      <c r="C2" s="11"/>
      <c r="D2" s="11"/>
      <c r="E2" s="11"/>
      <c r="F2" s="11"/>
      <c r="G2" s="11"/>
      <c r="H2" s="11"/>
      <c r="I2" s="11"/>
      <c r="J2" s="11"/>
      <c r="K2" s="11"/>
      <c r="L2" s="11"/>
      <c r="M2" s="11"/>
      <c r="N2" s="11"/>
      <c r="O2" s="11"/>
      <c r="P2" s="11"/>
      <c r="Q2" s="11"/>
      <c r="R2" s="11"/>
      <c r="S2" s="8"/>
    </row>
    <row r="3" spans="1:19" ht="12.75" customHeight="1" x14ac:dyDescent="0.25">
      <c r="A3" s="8"/>
      <c r="B3" s="59" t="s">
        <v>75</v>
      </c>
      <c r="C3" s="60"/>
      <c r="D3" s="60"/>
      <c r="E3" s="60"/>
      <c r="F3" s="60"/>
      <c r="G3" s="61"/>
      <c r="H3" s="8"/>
      <c r="I3" s="8"/>
      <c r="J3" s="8"/>
      <c r="K3" s="8"/>
      <c r="L3" s="8"/>
      <c r="M3" s="8"/>
      <c r="N3" s="8"/>
      <c r="O3" s="8"/>
      <c r="P3" s="8"/>
      <c r="Q3" s="8"/>
      <c r="R3" s="8"/>
      <c r="S3" s="8"/>
    </row>
    <row r="4" spans="1:19" s="4" customFormat="1" ht="12.75" customHeight="1" x14ac:dyDescent="0.25">
      <c r="A4" s="12"/>
      <c r="B4" s="62"/>
      <c r="C4" s="63"/>
      <c r="D4" s="63"/>
      <c r="E4" s="63"/>
      <c r="F4" s="63"/>
      <c r="G4" s="64"/>
      <c r="H4" s="12"/>
      <c r="I4" s="12"/>
      <c r="J4" s="12"/>
      <c r="K4" s="12"/>
      <c r="L4" s="12"/>
      <c r="M4" s="12"/>
      <c r="N4" s="12"/>
      <c r="O4" s="12"/>
      <c r="P4" s="12"/>
      <c r="Q4" s="12"/>
      <c r="R4" s="12"/>
      <c r="S4" s="12"/>
    </row>
    <row r="5" spans="1:19" ht="12.75" customHeight="1" thickBot="1" x14ac:dyDescent="0.3">
      <c r="A5" s="8"/>
      <c r="B5" s="65"/>
      <c r="C5" s="66"/>
      <c r="D5" s="66"/>
      <c r="E5" s="66"/>
      <c r="F5" s="66"/>
      <c r="G5" s="67"/>
      <c r="H5" s="8"/>
      <c r="I5" s="8"/>
      <c r="J5" s="8"/>
      <c r="K5" s="8"/>
      <c r="L5" s="8"/>
      <c r="M5" s="8"/>
      <c r="N5" s="8"/>
      <c r="O5" s="8"/>
      <c r="P5" s="8"/>
      <c r="Q5" s="8"/>
      <c r="R5" s="8"/>
      <c r="S5" s="8"/>
    </row>
    <row r="6" spans="1:19" ht="12.75" customHeight="1" x14ac:dyDescent="0.25">
      <c r="A6" s="8"/>
      <c r="B6" s="13"/>
      <c r="C6" s="8"/>
      <c r="D6" s="8"/>
      <c r="E6" s="8"/>
      <c r="F6" s="8"/>
      <c r="G6" s="8"/>
      <c r="H6" s="8"/>
      <c r="I6" s="8"/>
      <c r="J6" s="8"/>
      <c r="K6" s="8"/>
      <c r="L6" s="8"/>
      <c r="M6" s="8"/>
      <c r="N6" s="8"/>
      <c r="O6" s="8"/>
      <c r="P6" s="8"/>
      <c r="Q6" s="8"/>
      <c r="R6" s="8"/>
      <c r="S6" s="8"/>
    </row>
    <row r="7" spans="1:19" ht="12.75" customHeight="1" thickBot="1" x14ac:dyDescent="0.3">
      <c r="A7" s="8"/>
      <c r="B7" s="9" t="s">
        <v>15</v>
      </c>
      <c r="C7" s="10"/>
      <c r="D7" s="10"/>
      <c r="E7" s="10"/>
      <c r="F7" s="10"/>
      <c r="G7" s="10"/>
      <c r="H7" s="8"/>
      <c r="I7" s="8"/>
      <c r="J7" s="8"/>
      <c r="K7" s="8"/>
      <c r="L7" s="8"/>
      <c r="M7" s="8"/>
      <c r="N7" s="8"/>
      <c r="O7" s="8"/>
      <c r="P7" s="8"/>
      <c r="Q7" s="8"/>
      <c r="R7" s="8"/>
      <c r="S7" s="8"/>
    </row>
    <row r="8" spans="1:19" ht="12.75" customHeight="1" x14ac:dyDescent="0.25">
      <c r="A8" s="8"/>
      <c r="B8" s="14" t="s">
        <v>16</v>
      </c>
      <c r="C8" s="57" t="s">
        <v>77</v>
      </c>
      <c r="D8" s="57"/>
      <c r="E8" s="57"/>
      <c r="F8" s="57"/>
      <c r="G8" s="57"/>
      <c r="H8" s="8"/>
      <c r="I8" s="8"/>
      <c r="J8" s="8"/>
      <c r="K8" s="8"/>
      <c r="L8" s="8"/>
      <c r="M8" s="8"/>
      <c r="N8" s="8"/>
      <c r="O8" s="8"/>
      <c r="P8" s="8"/>
      <c r="Q8" s="8"/>
      <c r="R8" s="8"/>
      <c r="S8" s="8"/>
    </row>
    <row r="9" spans="1:19" ht="12.75" customHeight="1" x14ac:dyDescent="0.25">
      <c r="A9" s="8"/>
      <c r="B9" s="8"/>
      <c r="C9" s="57"/>
      <c r="D9" s="57"/>
      <c r="E9" s="57"/>
      <c r="F9" s="57"/>
      <c r="G9" s="57"/>
      <c r="H9" s="8"/>
      <c r="I9" s="8"/>
      <c r="J9" s="8"/>
      <c r="K9" s="8"/>
      <c r="L9" s="8"/>
      <c r="M9" s="8"/>
      <c r="N9" s="8"/>
      <c r="O9" s="8"/>
      <c r="P9" s="8"/>
      <c r="Q9" s="8"/>
      <c r="R9" s="8"/>
      <c r="S9" s="8"/>
    </row>
    <row r="10" spans="1:19" ht="12.75" customHeight="1" thickBot="1" x14ac:dyDescent="0.3">
      <c r="A10" s="8"/>
      <c r="B10" s="8"/>
      <c r="C10" s="57"/>
      <c r="D10" s="57"/>
      <c r="E10" s="57"/>
      <c r="F10" s="57"/>
      <c r="G10" s="57"/>
      <c r="H10" s="8"/>
      <c r="I10" s="8"/>
      <c r="J10" s="8"/>
      <c r="K10" s="8"/>
      <c r="L10" s="8"/>
      <c r="M10" s="8"/>
      <c r="N10" s="8"/>
      <c r="O10" s="8"/>
      <c r="P10" s="8"/>
      <c r="Q10" s="8"/>
      <c r="R10" s="8"/>
      <c r="S10" s="8"/>
    </row>
    <row r="11" spans="1:19" ht="12.75" customHeight="1" thickBot="1" x14ac:dyDescent="0.3">
      <c r="A11" s="8"/>
      <c r="B11" s="14" t="s">
        <v>16</v>
      </c>
      <c r="C11" s="15" t="s">
        <v>18</v>
      </c>
      <c r="D11" s="15"/>
      <c r="E11" s="15"/>
      <c r="F11" s="15"/>
      <c r="G11" s="6" t="s">
        <v>12</v>
      </c>
      <c r="H11" s="8"/>
      <c r="I11" s="8"/>
      <c r="J11" s="8"/>
      <c r="K11" s="8"/>
      <c r="L11" s="8"/>
      <c r="M11" s="8"/>
      <c r="N11" s="8"/>
      <c r="O11" s="8"/>
      <c r="P11" s="8"/>
      <c r="Q11" s="8"/>
      <c r="R11" s="8"/>
      <c r="S11" s="8"/>
    </row>
    <row r="12" spans="1:19" ht="12.75" customHeight="1" thickBot="1" x14ac:dyDescent="0.3">
      <c r="B12" s="8"/>
      <c r="C12" s="8"/>
      <c r="D12" s="8"/>
      <c r="E12" s="8"/>
      <c r="F12" s="8"/>
      <c r="H12" s="8"/>
      <c r="I12" s="8"/>
      <c r="J12" s="8"/>
      <c r="K12" s="8"/>
      <c r="L12" s="8"/>
      <c r="M12" s="8"/>
      <c r="N12" s="8"/>
      <c r="O12" s="8"/>
      <c r="P12" s="8"/>
      <c r="Q12" s="8"/>
      <c r="R12" s="8"/>
      <c r="S12" s="8"/>
    </row>
    <row r="13" spans="1:19" ht="12.75" customHeight="1" thickBot="1" x14ac:dyDescent="0.3">
      <c r="A13" s="8"/>
      <c r="B13" s="14" t="s">
        <v>16</v>
      </c>
      <c r="C13" s="15" t="s">
        <v>21</v>
      </c>
      <c r="D13" s="8"/>
      <c r="E13" s="8"/>
      <c r="F13" s="8"/>
      <c r="G13" s="6">
        <v>2018</v>
      </c>
      <c r="H13" s="8"/>
      <c r="I13" s="8"/>
      <c r="J13" s="8"/>
      <c r="K13" s="8"/>
      <c r="L13" s="8"/>
      <c r="M13" s="8"/>
      <c r="N13" s="8"/>
      <c r="O13" s="8"/>
      <c r="P13" s="8"/>
      <c r="Q13" s="8"/>
      <c r="R13" s="8"/>
      <c r="S13" s="8"/>
    </row>
    <row r="14" spans="1:19" ht="12.75" customHeight="1" x14ac:dyDescent="0.25">
      <c r="A14" s="8"/>
      <c r="B14" s="8"/>
      <c r="C14" s="8"/>
      <c r="D14" s="8"/>
      <c r="E14" s="8"/>
      <c r="F14" s="8"/>
      <c r="H14" s="8"/>
      <c r="I14" s="8"/>
      <c r="J14" s="8"/>
      <c r="K14" s="8"/>
      <c r="L14" s="8"/>
      <c r="M14" s="8"/>
      <c r="N14" s="8"/>
      <c r="O14" s="8"/>
      <c r="P14" s="8"/>
      <c r="Q14" s="8"/>
      <c r="R14" s="8"/>
      <c r="S14" s="8"/>
    </row>
    <row r="15" spans="1:19" ht="12.75" customHeight="1" x14ac:dyDescent="0.25">
      <c r="A15" s="8"/>
      <c r="B15" s="14" t="s">
        <v>16</v>
      </c>
      <c r="C15" s="58" t="s">
        <v>78</v>
      </c>
      <c r="D15" s="58"/>
      <c r="E15" s="58"/>
      <c r="F15" s="58"/>
      <c r="G15" s="58"/>
      <c r="H15" s="8"/>
      <c r="I15" s="8"/>
      <c r="J15" s="8"/>
      <c r="K15" s="8"/>
      <c r="L15" s="8"/>
      <c r="M15" s="8"/>
      <c r="N15" s="8"/>
      <c r="O15" s="8"/>
      <c r="P15" s="8"/>
      <c r="Q15" s="8"/>
      <c r="R15" s="8"/>
      <c r="S15" s="8"/>
    </row>
    <row r="16" spans="1:19" ht="12.75" customHeight="1" x14ac:dyDescent="0.25">
      <c r="A16" s="8"/>
      <c r="B16" s="8"/>
      <c r="C16" s="58"/>
      <c r="D16" s="58"/>
      <c r="E16" s="58"/>
      <c r="F16" s="58"/>
      <c r="G16" s="58"/>
      <c r="H16" s="8"/>
      <c r="I16" s="8"/>
      <c r="J16" s="8"/>
      <c r="K16" s="8"/>
      <c r="L16" s="8"/>
      <c r="M16" s="8"/>
      <c r="N16" s="8"/>
      <c r="O16" s="8"/>
      <c r="P16" s="8"/>
      <c r="Q16" s="8"/>
      <c r="R16" s="8"/>
      <c r="S16" s="8"/>
    </row>
    <row r="17" spans="1:19" ht="12.75" customHeight="1" x14ac:dyDescent="0.25">
      <c r="A17" s="8"/>
      <c r="B17" s="8"/>
      <c r="C17" s="8"/>
      <c r="D17" s="8"/>
      <c r="E17" s="8"/>
      <c r="F17" s="8"/>
      <c r="G17" s="8"/>
      <c r="H17" s="8"/>
      <c r="I17" s="8"/>
      <c r="J17" s="8"/>
      <c r="K17" s="8"/>
      <c r="L17" s="8"/>
      <c r="M17" s="8"/>
      <c r="N17" s="8"/>
      <c r="O17" s="8"/>
      <c r="P17" s="8"/>
      <c r="Q17" s="8"/>
      <c r="R17" s="8"/>
      <c r="S17" s="8"/>
    </row>
    <row r="18" spans="1:19" ht="12.75" customHeight="1" thickBot="1" x14ac:dyDescent="0.3">
      <c r="A18" s="8"/>
      <c r="C18" s="40" t="s">
        <v>20</v>
      </c>
      <c r="D18" s="16" t="s">
        <v>0</v>
      </c>
      <c r="E18" s="40" t="s">
        <v>4</v>
      </c>
      <c r="F18" s="40" t="s">
        <v>76</v>
      </c>
      <c r="G18" s="40" t="s">
        <v>19</v>
      </c>
      <c r="H18" s="8"/>
      <c r="I18" s="8"/>
      <c r="J18" s="8"/>
      <c r="K18" s="8"/>
      <c r="L18" s="8"/>
      <c r="M18" s="8"/>
      <c r="N18" s="8"/>
      <c r="O18" s="8"/>
      <c r="P18" s="8"/>
      <c r="Q18" s="8"/>
      <c r="R18" s="8"/>
      <c r="S18" s="8"/>
    </row>
    <row r="19" spans="1:19" ht="12.75" customHeight="1" x14ac:dyDescent="0.25">
      <c r="A19" s="8"/>
      <c r="B19" s="8"/>
      <c r="C19" s="45">
        <f>SUM(G13)</f>
        <v>2018</v>
      </c>
      <c r="D19" s="46" t="str">
        <f>VLOOKUP($G$11,DropDown!$A$1:$L$12,1,FALSE)</f>
        <v>October</v>
      </c>
      <c r="E19" s="41">
        <v>2</v>
      </c>
      <c r="F19" s="41">
        <v>190</v>
      </c>
      <c r="G19" s="47">
        <f t="shared" ref="G19:G30" si="0">SUM((E19/F19)*100)</f>
        <v>1.0526315789473684</v>
      </c>
      <c r="H19" s="8"/>
      <c r="I19" s="8"/>
      <c r="J19" s="8"/>
      <c r="K19" s="8"/>
      <c r="L19" s="8"/>
      <c r="M19" s="8"/>
      <c r="N19" s="8"/>
      <c r="O19" s="8"/>
      <c r="P19" s="8"/>
      <c r="Q19" s="8"/>
      <c r="R19" s="8"/>
      <c r="S19" s="8"/>
    </row>
    <row r="20" spans="1:19" ht="12.75" customHeight="1" x14ac:dyDescent="0.25">
      <c r="A20" s="8"/>
      <c r="C20" s="43">
        <f t="shared" ref="C20:C30" si="1">IF(OR(D19="December", C19=($G$13+1)), ($G$13+1), $G$13)</f>
        <v>2018</v>
      </c>
      <c r="D20" s="17" t="str">
        <f>VLOOKUP($G$11,DropDown!$A$1:$L$12,2,FALSE)</f>
        <v>November</v>
      </c>
      <c r="E20" s="42">
        <v>13</v>
      </c>
      <c r="F20" s="42">
        <v>170</v>
      </c>
      <c r="G20" s="44">
        <f t="shared" si="0"/>
        <v>7.6470588235294121</v>
      </c>
      <c r="H20" s="8"/>
      <c r="I20" s="8"/>
      <c r="J20" s="8"/>
      <c r="K20" s="8"/>
      <c r="L20" s="8"/>
      <c r="M20" s="8"/>
      <c r="N20" s="8"/>
      <c r="O20" s="8"/>
      <c r="P20" s="8"/>
      <c r="Q20" s="8"/>
      <c r="R20" s="8"/>
      <c r="S20" s="8"/>
    </row>
    <row r="21" spans="1:19" ht="12.75" customHeight="1" x14ac:dyDescent="0.25">
      <c r="A21" s="8"/>
      <c r="C21" s="43">
        <f t="shared" si="1"/>
        <v>2018</v>
      </c>
      <c r="D21" s="17" t="str">
        <f>VLOOKUP($G$11,DropDown!$A$1:$L$12,3,FALSE)</f>
        <v>December</v>
      </c>
      <c r="E21" s="42">
        <v>1</v>
      </c>
      <c r="F21" s="42">
        <v>180</v>
      </c>
      <c r="G21" s="44">
        <f t="shared" si="0"/>
        <v>0.55555555555555558</v>
      </c>
      <c r="H21" s="8"/>
      <c r="I21" s="8"/>
      <c r="J21" s="8"/>
      <c r="K21" s="8"/>
      <c r="L21" s="8"/>
      <c r="M21" s="8"/>
      <c r="N21" s="8"/>
      <c r="O21" s="8"/>
      <c r="P21" s="8"/>
      <c r="Q21" s="8"/>
      <c r="R21" s="8"/>
      <c r="S21" s="8"/>
    </row>
    <row r="22" spans="1:19" ht="12.75" customHeight="1" x14ac:dyDescent="0.25">
      <c r="A22" s="8"/>
      <c r="B22" s="8"/>
      <c r="C22" s="43">
        <f t="shared" si="1"/>
        <v>2019</v>
      </c>
      <c r="D22" s="17" t="str">
        <f>VLOOKUP($G$11,DropDown!$A$1:$L$12,4,FALSE)</f>
        <v>January</v>
      </c>
      <c r="E22" s="42">
        <v>1</v>
      </c>
      <c r="F22" s="42">
        <v>184</v>
      </c>
      <c r="G22" s="44">
        <f t="shared" si="0"/>
        <v>0.54347826086956519</v>
      </c>
      <c r="H22" s="8"/>
      <c r="I22" s="8"/>
      <c r="J22" s="8"/>
      <c r="K22" s="8"/>
      <c r="L22" s="8"/>
      <c r="M22" s="8"/>
      <c r="N22" s="8"/>
      <c r="O22" s="8"/>
      <c r="P22" s="8"/>
      <c r="Q22" s="8"/>
      <c r="R22" s="8"/>
      <c r="S22" s="8"/>
    </row>
    <row r="23" spans="1:19" ht="12.75" customHeight="1" x14ac:dyDescent="0.25">
      <c r="A23" s="8"/>
      <c r="B23" s="8"/>
      <c r="C23" s="43">
        <f t="shared" si="1"/>
        <v>2019</v>
      </c>
      <c r="D23" s="17" t="str">
        <f>VLOOKUP($G$11,DropDown!$A$1:$L$12,5,FALSE)</f>
        <v>February</v>
      </c>
      <c r="E23" s="42">
        <v>1</v>
      </c>
      <c r="F23" s="42">
        <v>162</v>
      </c>
      <c r="G23" s="44">
        <f t="shared" si="0"/>
        <v>0.61728395061728392</v>
      </c>
      <c r="H23" s="8"/>
      <c r="I23" s="8"/>
      <c r="J23" s="8"/>
      <c r="K23" s="8"/>
      <c r="L23" s="8"/>
      <c r="M23" s="8"/>
      <c r="N23" s="8"/>
      <c r="O23" s="8"/>
      <c r="P23" s="8"/>
      <c r="Q23" s="8"/>
      <c r="R23" s="8"/>
      <c r="S23" s="8"/>
    </row>
    <row r="24" spans="1:19" ht="12.75" customHeight="1" x14ac:dyDescent="0.25">
      <c r="A24" s="8"/>
      <c r="B24" s="8"/>
      <c r="C24" s="43">
        <f t="shared" si="1"/>
        <v>2019</v>
      </c>
      <c r="D24" s="17" t="str">
        <f>VLOOKUP($G$11,DropDown!$A$1:$L$12,6,FALSE)</f>
        <v>March</v>
      </c>
      <c r="E24" s="42">
        <v>4</v>
      </c>
      <c r="F24" s="42">
        <v>189</v>
      </c>
      <c r="G24" s="44">
        <f t="shared" si="0"/>
        <v>2.1164021164021163</v>
      </c>
      <c r="H24" s="8"/>
      <c r="I24" s="8"/>
      <c r="J24" s="8"/>
      <c r="K24" s="8"/>
      <c r="L24" s="8"/>
      <c r="M24" s="8"/>
      <c r="N24" s="8"/>
      <c r="O24" s="8"/>
      <c r="P24" s="8"/>
      <c r="Q24" s="8"/>
      <c r="R24" s="8"/>
      <c r="S24" s="8"/>
    </row>
    <row r="25" spans="1:19" ht="12.75" customHeight="1" x14ac:dyDescent="0.25">
      <c r="A25" s="8"/>
      <c r="B25" s="8"/>
      <c r="C25" s="43">
        <f t="shared" si="1"/>
        <v>2019</v>
      </c>
      <c r="D25" s="17" t="str">
        <f>VLOOKUP($G$11,DropDown!$A$1:$L$12,7,FALSE)</f>
        <v>April</v>
      </c>
      <c r="E25" s="42">
        <v>4</v>
      </c>
      <c r="F25" s="42">
        <v>178</v>
      </c>
      <c r="G25" s="44">
        <f t="shared" si="0"/>
        <v>2.2471910112359552</v>
      </c>
      <c r="H25" s="8"/>
      <c r="I25" s="8"/>
      <c r="J25" s="8"/>
      <c r="K25" s="8"/>
      <c r="L25" s="8"/>
      <c r="M25" s="8"/>
      <c r="N25" s="8"/>
      <c r="O25" s="8"/>
      <c r="P25" s="8"/>
      <c r="Q25" s="8"/>
      <c r="R25" s="8"/>
      <c r="S25" s="8"/>
    </row>
    <row r="26" spans="1:19" ht="12.75" customHeight="1" x14ac:dyDescent="0.25">
      <c r="A26" s="8"/>
      <c r="B26" s="8"/>
      <c r="C26" s="43">
        <f t="shared" si="1"/>
        <v>2019</v>
      </c>
      <c r="D26" s="17" t="str">
        <f>VLOOKUP($G$11,DropDown!$A$1:$L$12,8,FALSE)</f>
        <v>May</v>
      </c>
      <c r="E26" s="42">
        <v>3</v>
      </c>
      <c r="F26" s="42">
        <v>220</v>
      </c>
      <c r="G26" s="44">
        <f t="shared" si="0"/>
        <v>1.3636363636363635</v>
      </c>
      <c r="H26" s="8"/>
      <c r="I26" s="8"/>
      <c r="J26" s="8"/>
      <c r="K26" s="8"/>
      <c r="L26" s="8"/>
      <c r="M26" s="8"/>
      <c r="N26" s="8"/>
      <c r="O26" s="8"/>
      <c r="P26" s="8"/>
      <c r="Q26" s="8"/>
      <c r="R26" s="8"/>
      <c r="S26" s="8"/>
    </row>
    <row r="27" spans="1:19" ht="12.75" customHeight="1" x14ac:dyDescent="0.25">
      <c r="A27" s="8"/>
      <c r="B27" s="8"/>
      <c r="C27" s="43">
        <f t="shared" si="1"/>
        <v>2019</v>
      </c>
      <c r="D27" s="17" t="str">
        <f>VLOOKUP($G$11,DropDown!$A$1:$L$12,9,FALSE)</f>
        <v>June</v>
      </c>
      <c r="E27" s="42">
        <v>3</v>
      </c>
      <c r="F27" s="42">
        <v>196</v>
      </c>
      <c r="G27" s="44">
        <f t="shared" si="0"/>
        <v>1.5306122448979591</v>
      </c>
      <c r="H27" s="8"/>
      <c r="I27" s="8"/>
      <c r="J27" s="8"/>
      <c r="K27" s="8"/>
      <c r="L27" s="8"/>
      <c r="M27" s="8"/>
      <c r="N27" s="8"/>
      <c r="O27" s="8"/>
      <c r="P27" s="8"/>
      <c r="Q27" s="8"/>
      <c r="R27" s="8"/>
      <c r="S27" s="8"/>
    </row>
    <row r="28" spans="1:19" ht="12.75" customHeight="1" x14ac:dyDescent="0.25">
      <c r="A28" s="8"/>
      <c r="B28" s="8"/>
      <c r="C28" s="43">
        <f t="shared" si="1"/>
        <v>2019</v>
      </c>
      <c r="D28" s="17" t="str">
        <f>VLOOKUP($G$11,DropDown!$A$1:$L$12,10,FALSE)</f>
        <v>July</v>
      </c>
      <c r="E28" s="42">
        <v>2</v>
      </c>
      <c r="F28" s="42">
        <v>168</v>
      </c>
      <c r="G28" s="44">
        <f t="shared" si="0"/>
        <v>1.1904761904761905</v>
      </c>
      <c r="H28" s="8"/>
      <c r="I28" s="8"/>
      <c r="J28" s="8"/>
      <c r="K28" s="8"/>
      <c r="L28" s="8"/>
      <c r="M28" s="8"/>
      <c r="N28" s="8"/>
      <c r="O28" s="8"/>
      <c r="P28" s="8"/>
      <c r="Q28" s="8"/>
      <c r="R28" s="8"/>
      <c r="S28" s="8"/>
    </row>
    <row r="29" spans="1:19" ht="12.75" customHeight="1" x14ac:dyDescent="0.25">
      <c r="A29" s="8"/>
      <c r="B29" s="8"/>
      <c r="C29" s="43">
        <f t="shared" si="1"/>
        <v>2019</v>
      </c>
      <c r="D29" s="17" t="str">
        <f>VLOOKUP($G$11,DropDown!$A$1:$L$12,11,FALSE)</f>
        <v>August</v>
      </c>
      <c r="E29" s="42">
        <v>3</v>
      </c>
      <c r="F29" s="42">
        <v>162</v>
      </c>
      <c r="G29" s="44">
        <f t="shared" si="0"/>
        <v>1.8518518518518516</v>
      </c>
      <c r="H29" s="8"/>
      <c r="I29" s="8"/>
      <c r="J29" s="8"/>
      <c r="K29" s="8"/>
      <c r="L29" s="8"/>
      <c r="M29" s="8"/>
      <c r="N29" s="8"/>
      <c r="O29" s="8"/>
      <c r="P29" s="8"/>
      <c r="Q29" s="8"/>
      <c r="R29" s="8"/>
      <c r="S29" s="8"/>
    </row>
    <row r="30" spans="1:19" ht="12.75" customHeight="1" x14ac:dyDescent="0.25">
      <c r="A30" s="8"/>
      <c r="B30" s="8"/>
      <c r="C30" s="43">
        <f t="shared" si="1"/>
        <v>2019</v>
      </c>
      <c r="D30" s="17" t="str">
        <f>VLOOKUP($G$11,DropDown!$A$1:$L$12,12,FALSE)</f>
        <v>September</v>
      </c>
      <c r="E30" s="42">
        <v>6</v>
      </c>
      <c r="F30" s="42">
        <v>201</v>
      </c>
      <c r="G30" s="44">
        <f t="shared" si="0"/>
        <v>2.9850746268656714</v>
      </c>
      <c r="H30" s="8"/>
      <c r="I30" s="8"/>
      <c r="J30" s="8"/>
      <c r="K30" s="8"/>
      <c r="L30" s="8"/>
      <c r="M30" s="8"/>
      <c r="N30" s="8"/>
      <c r="O30" s="8"/>
      <c r="P30" s="8"/>
      <c r="Q30" s="8"/>
      <c r="R30" s="8"/>
      <c r="S30" s="8"/>
    </row>
    <row r="31" spans="1:19" ht="12.75" customHeight="1" x14ac:dyDescent="0.25">
      <c r="A31" s="8"/>
      <c r="B31" s="8"/>
      <c r="C31" s="8"/>
      <c r="D31" s="8"/>
      <c r="E31" s="8"/>
      <c r="F31" s="8"/>
      <c r="G31" s="8"/>
      <c r="H31" s="8"/>
      <c r="I31" s="8"/>
      <c r="J31" s="8"/>
      <c r="K31" s="8"/>
      <c r="L31" s="8"/>
      <c r="M31" s="8"/>
      <c r="N31" s="8"/>
      <c r="O31" s="8"/>
      <c r="P31" s="8"/>
      <c r="Q31" s="8"/>
      <c r="R31" s="8"/>
      <c r="S31" s="8"/>
    </row>
    <row r="32" spans="1:19" ht="12.75" customHeight="1" x14ac:dyDescent="0.25">
      <c r="A32" s="8"/>
      <c r="B32" s="14" t="s">
        <v>16</v>
      </c>
      <c r="C32" s="15" t="s">
        <v>79</v>
      </c>
      <c r="D32" s="8"/>
      <c r="E32" s="8"/>
      <c r="F32" s="8"/>
      <c r="G32" s="8"/>
      <c r="H32" s="8"/>
      <c r="I32" s="8"/>
      <c r="J32" s="8"/>
      <c r="K32" s="8"/>
      <c r="L32" s="8"/>
      <c r="M32" s="8"/>
      <c r="N32" s="8"/>
      <c r="O32" s="8"/>
      <c r="P32" s="8"/>
      <c r="Q32" s="8"/>
      <c r="R32" s="8"/>
      <c r="S32" s="8"/>
    </row>
    <row r="33" spans="1:19" ht="12.75" customHeight="1" x14ac:dyDescent="0.25">
      <c r="A33" s="8"/>
      <c r="B33" s="8"/>
      <c r="C33" s="8"/>
      <c r="D33" s="8"/>
      <c r="E33" s="8"/>
      <c r="F33" s="8"/>
      <c r="G33" s="8"/>
      <c r="H33" s="8"/>
      <c r="I33" s="8"/>
      <c r="J33" s="8"/>
      <c r="K33" s="8"/>
      <c r="L33" s="8"/>
      <c r="M33" s="8"/>
      <c r="N33" s="8"/>
      <c r="O33" s="8"/>
      <c r="P33" s="8"/>
      <c r="Q33" s="8"/>
      <c r="R33" s="8"/>
      <c r="S33" s="8"/>
    </row>
    <row r="34" spans="1:19" ht="12.75" customHeight="1" x14ac:dyDescent="0.25">
      <c r="A34" s="8"/>
      <c r="B34" s="8"/>
      <c r="C34" s="8"/>
      <c r="D34" s="8"/>
      <c r="E34" s="8"/>
      <c r="F34" s="8"/>
      <c r="G34" s="8"/>
      <c r="H34" s="8"/>
      <c r="I34" s="8"/>
      <c r="J34" s="8"/>
      <c r="K34" s="8"/>
      <c r="L34" s="8"/>
      <c r="M34" s="8"/>
      <c r="N34" s="8"/>
      <c r="O34" s="8"/>
      <c r="P34" s="8"/>
      <c r="Q34" s="8"/>
      <c r="R34" s="8"/>
      <c r="S34" s="8"/>
    </row>
    <row r="35" spans="1:19" ht="12.75" customHeight="1" x14ac:dyDescent="0.25">
      <c r="A35" s="8"/>
      <c r="B35" s="8"/>
      <c r="C35" s="8"/>
      <c r="D35" s="8"/>
      <c r="E35" s="8"/>
      <c r="F35" s="8"/>
      <c r="G35" s="8"/>
      <c r="H35" s="8"/>
      <c r="I35" s="8"/>
      <c r="J35" s="8"/>
      <c r="K35" s="8"/>
      <c r="L35" s="8"/>
      <c r="M35" s="8"/>
      <c r="N35" s="8"/>
      <c r="O35" s="8"/>
      <c r="P35" s="8"/>
      <c r="Q35" s="8"/>
      <c r="R35" s="8"/>
      <c r="S35" s="8"/>
    </row>
    <row r="36" spans="1:19" ht="12.75" customHeight="1" x14ac:dyDescent="0.25">
      <c r="A36" s="8"/>
      <c r="B36" s="8"/>
      <c r="C36" s="8"/>
      <c r="D36" s="8"/>
      <c r="E36" s="8"/>
      <c r="F36" s="8"/>
      <c r="G36" s="8"/>
      <c r="H36" s="8"/>
      <c r="I36" s="8"/>
      <c r="J36" s="8"/>
      <c r="K36" s="8"/>
      <c r="L36" s="8"/>
      <c r="M36" s="8"/>
      <c r="N36" s="8"/>
      <c r="O36" s="8"/>
      <c r="P36" s="8"/>
      <c r="Q36" s="8"/>
      <c r="R36" s="8"/>
      <c r="S36" s="8"/>
    </row>
    <row r="37" spans="1:19" ht="12.75" customHeight="1" x14ac:dyDescent="0.25">
      <c r="A37" s="8"/>
      <c r="B37" s="8"/>
      <c r="C37" s="8"/>
      <c r="D37" s="8"/>
      <c r="E37" s="8"/>
      <c r="F37" s="8"/>
      <c r="G37" s="8"/>
      <c r="H37" s="8"/>
      <c r="I37" s="8"/>
      <c r="J37" s="8"/>
      <c r="K37" s="8"/>
      <c r="L37" s="8"/>
      <c r="M37" s="8"/>
      <c r="N37" s="8"/>
      <c r="O37" s="8"/>
      <c r="P37" s="8"/>
      <c r="Q37" s="8"/>
      <c r="R37" s="8"/>
      <c r="S37" s="8"/>
    </row>
    <row r="38" spans="1:19" ht="12.75" customHeight="1" x14ac:dyDescent="0.25">
      <c r="A38" s="8"/>
      <c r="B38" s="8"/>
      <c r="C38" s="8"/>
      <c r="D38" s="8"/>
      <c r="E38" s="8"/>
      <c r="F38" s="8"/>
      <c r="G38" s="8"/>
      <c r="H38" s="8"/>
      <c r="I38" s="8"/>
      <c r="J38" s="8"/>
      <c r="K38" s="8"/>
      <c r="L38" s="8"/>
      <c r="M38" s="8"/>
      <c r="N38" s="8"/>
      <c r="O38" s="8"/>
      <c r="P38" s="8"/>
      <c r="Q38" s="8"/>
      <c r="R38" s="8"/>
      <c r="S38" s="8"/>
    </row>
  </sheetData>
  <mergeCells count="4">
    <mergeCell ref="A1:E1"/>
    <mergeCell ref="C8:G10"/>
    <mergeCell ref="C15:G16"/>
    <mergeCell ref="B3:G5"/>
  </mergeCells>
  <dataValidations count="1">
    <dataValidation type="list" allowBlank="1" showInputMessage="1" showErrorMessage="1" sqref="G11" xr:uid="{D56F317F-58B3-4648-96EF-06BBEFE13E8F}">
      <formula1>months</formula1>
    </dataValidation>
  </dataValidation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E1364-AC4E-413A-8BF0-24B8B427F0C9}">
  <dimension ref="A1:T42"/>
  <sheetViews>
    <sheetView topLeftCell="A2" zoomScale="90" zoomScaleNormal="90" workbookViewId="0">
      <selection activeCell="T16" sqref="T16"/>
    </sheetView>
  </sheetViews>
  <sheetFormatPr defaultRowHeight="12.75" customHeight="1" x14ac:dyDescent="0.25"/>
  <cols>
    <col min="1" max="1" width="2.85546875" customWidth="1"/>
    <col min="2" max="2" width="3.42578125" customWidth="1"/>
    <col min="3" max="3" width="6.85546875" customWidth="1"/>
    <col min="4" max="4" width="10.5703125" customWidth="1"/>
    <col min="5" max="5" width="9.7109375" customWidth="1"/>
    <col min="6" max="6" width="11.5703125" customWidth="1"/>
    <col min="7" max="7" width="11" customWidth="1"/>
    <col min="19" max="19" width="3.28515625" customWidth="1"/>
    <col min="20" max="20" width="22.7109375" customWidth="1"/>
  </cols>
  <sheetData>
    <row r="1" spans="1:19" ht="45.75" customHeight="1" x14ac:dyDescent="0.25">
      <c r="A1" s="54" t="s">
        <v>5</v>
      </c>
      <c r="B1" s="55"/>
      <c r="C1" s="55"/>
      <c r="D1" s="55"/>
      <c r="E1" s="55"/>
      <c r="F1" s="8"/>
      <c r="G1" s="8"/>
      <c r="H1" s="8"/>
      <c r="I1" s="8"/>
      <c r="J1" s="8"/>
      <c r="K1" s="8"/>
      <c r="L1" s="8"/>
      <c r="M1" s="8"/>
      <c r="N1" s="8"/>
      <c r="O1" s="8"/>
      <c r="P1" s="8"/>
      <c r="Q1" s="8"/>
      <c r="R1" s="8"/>
      <c r="S1" s="8"/>
    </row>
    <row r="2" spans="1:19" ht="12.75" customHeight="1" thickBot="1" x14ac:dyDescent="0.3">
      <c r="A2" s="8"/>
      <c r="B2" s="11"/>
      <c r="C2" s="11"/>
      <c r="D2" s="11"/>
      <c r="E2" s="11"/>
      <c r="F2" s="11"/>
      <c r="G2" s="11"/>
      <c r="H2" s="11"/>
      <c r="I2" s="11"/>
      <c r="J2" s="11"/>
      <c r="K2" s="11"/>
      <c r="L2" s="11"/>
      <c r="M2" s="11"/>
      <c r="N2" s="11"/>
      <c r="O2" s="11"/>
      <c r="P2" s="11"/>
      <c r="Q2" s="11"/>
      <c r="R2" s="11"/>
      <c r="S2" s="8"/>
    </row>
    <row r="3" spans="1:19" ht="12.75" customHeight="1" x14ac:dyDescent="0.25">
      <c r="A3" s="8"/>
      <c r="B3" s="59" t="s">
        <v>62</v>
      </c>
      <c r="C3" s="60"/>
      <c r="D3" s="60"/>
      <c r="E3" s="60"/>
      <c r="F3" s="60"/>
      <c r="G3" s="61"/>
      <c r="H3" s="8"/>
      <c r="I3" s="8"/>
      <c r="J3" s="8"/>
      <c r="K3" s="8"/>
      <c r="L3" s="8"/>
      <c r="M3" s="8"/>
      <c r="N3" s="8"/>
      <c r="O3" s="8"/>
      <c r="P3" s="8"/>
      <c r="Q3" s="8"/>
      <c r="R3" s="8"/>
      <c r="S3" s="8"/>
    </row>
    <row r="4" spans="1:19" s="4" customFormat="1" ht="12.75" customHeight="1" x14ac:dyDescent="0.25">
      <c r="A4" s="12"/>
      <c r="B4" s="62"/>
      <c r="C4" s="63"/>
      <c r="D4" s="63"/>
      <c r="E4" s="63"/>
      <c r="F4" s="63"/>
      <c r="G4" s="64"/>
      <c r="H4" s="12"/>
      <c r="I4" s="12"/>
      <c r="J4" s="12"/>
      <c r="K4" s="12"/>
      <c r="L4" s="12"/>
      <c r="M4" s="12"/>
      <c r="N4" s="12"/>
      <c r="O4" s="12"/>
      <c r="P4" s="12"/>
      <c r="Q4" s="12"/>
      <c r="R4" s="12"/>
      <c r="S4" s="12"/>
    </row>
    <row r="5" spans="1:19" ht="12.75" customHeight="1" thickBot="1" x14ac:dyDescent="0.3">
      <c r="A5" s="8"/>
      <c r="B5" s="65"/>
      <c r="C5" s="66"/>
      <c r="D5" s="66"/>
      <c r="E5" s="66"/>
      <c r="F5" s="66"/>
      <c r="G5" s="67"/>
      <c r="H5" s="8"/>
      <c r="I5" s="8"/>
      <c r="J5" s="8"/>
      <c r="K5" s="8"/>
      <c r="L5" s="8"/>
      <c r="M5" s="8"/>
      <c r="N5" s="8"/>
      <c r="O5" s="8"/>
      <c r="P5" s="8"/>
      <c r="Q5" s="8"/>
      <c r="R5" s="8"/>
      <c r="S5" s="8"/>
    </row>
    <row r="6" spans="1:19" ht="12.75" customHeight="1" x14ac:dyDescent="0.25">
      <c r="A6" s="8"/>
      <c r="B6" s="13"/>
      <c r="C6" s="8"/>
      <c r="D6" s="8"/>
      <c r="E6" s="8"/>
      <c r="F6" s="8"/>
      <c r="G6" s="8"/>
      <c r="H6" s="8"/>
      <c r="I6" s="8"/>
      <c r="J6" s="8"/>
      <c r="K6" s="8"/>
      <c r="L6" s="8"/>
      <c r="M6" s="8"/>
      <c r="N6" s="8"/>
      <c r="O6" s="8"/>
      <c r="P6" s="8"/>
      <c r="Q6" s="8"/>
      <c r="R6" s="8"/>
      <c r="S6" s="8"/>
    </row>
    <row r="7" spans="1:19" ht="12.75" customHeight="1" thickBot="1" x14ac:dyDescent="0.3">
      <c r="A7" s="8"/>
      <c r="B7" s="9" t="s">
        <v>15</v>
      </c>
      <c r="C7" s="10"/>
      <c r="D7" s="10"/>
      <c r="E7" s="10"/>
      <c r="F7" s="10"/>
      <c r="G7" s="10"/>
      <c r="H7" s="8"/>
      <c r="I7" s="8"/>
      <c r="J7" s="8"/>
      <c r="K7" s="8"/>
      <c r="L7" s="8"/>
      <c r="M7" s="8"/>
      <c r="N7" s="8"/>
      <c r="O7" s="8"/>
      <c r="P7" s="8"/>
      <c r="Q7" s="8"/>
      <c r="R7" s="8"/>
      <c r="S7" s="8"/>
    </row>
    <row r="8" spans="1:19" ht="12.75" customHeight="1" x14ac:dyDescent="0.25">
      <c r="A8" s="8"/>
      <c r="B8" s="14" t="s">
        <v>16</v>
      </c>
      <c r="C8" s="68" t="s">
        <v>65</v>
      </c>
      <c r="D8" s="68"/>
      <c r="E8" s="68"/>
      <c r="F8" s="68"/>
      <c r="G8" s="68"/>
      <c r="H8" s="8"/>
      <c r="I8" s="8"/>
      <c r="J8" s="8"/>
      <c r="K8" s="8"/>
      <c r="L8" s="8"/>
      <c r="M8" s="8"/>
      <c r="N8" s="8"/>
      <c r="O8" s="8"/>
      <c r="P8" s="8"/>
      <c r="Q8" s="8"/>
      <c r="R8" s="8"/>
      <c r="S8" s="8"/>
    </row>
    <row r="9" spans="1:19" ht="12.75" customHeight="1" x14ac:dyDescent="0.25">
      <c r="A9" s="8"/>
      <c r="B9" s="8"/>
      <c r="C9" s="57"/>
      <c r="D9" s="57"/>
      <c r="E9" s="57"/>
      <c r="F9" s="57"/>
      <c r="G9" s="57"/>
      <c r="H9" s="8"/>
      <c r="I9" s="8"/>
      <c r="J9" s="8"/>
      <c r="K9" s="8"/>
      <c r="L9" s="8"/>
      <c r="M9" s="8"/>
      <c r="N9" s="8"/>
      <c r="O9" s="8"/>
      <c r="P9" s="8"/>
      <c r="Q9" s="8"/>
      <c r="R9" s="8"/>
      <c r="S9" s="8"/>
    </row>
    <row r="10" spans="1:19" ht="12.75" customHeight="1" x14ac:dyDescent="0.25">
      <c r="A10" s="8"/>
      <c r="B10" s="8"/>
      <c r="C10" s="57"/>
      <c r="D10" s="57"/>
      <c r="E10" s="57"/>
      <c r="F10" s="57"/>
      <c r="G10" s="57"/>
      <c r="H10" s="8"/>
      <c r="I10" s="8"/>
      <c r="J10" s="8"/>
      <c r="K10" s="8"/>
      <c r="L10" s="8"/>
      <c r="M10" s="8"/>
      <c r="N10" s="8"/>
      <c r="O10" s="8"/>
      <c r="P10" s="8"/>
      <c r="Q10" s="8"/>
      <c r="R10" s="8"/>
      <c r="S10" s="8"/>
    </row>
    <row r="11" spans="1:19" ht="12.75" customHeight="1" x14ac:dyDescent="0.25">
      <c r="A11" s="8"/>
      <c r="B11" s="38"/>
      <c r="C11" s="57"/>
      <c r="D11" s="57"/>
      <c r="E11" s="57"/>
      <c r="F11" s="57"/>
      <c r="G11" s="57"/>
      <c r="H11" s="8"/>
      <c r="I11" s="8"/>
      <c r="J11" s="8"/>
      <c r="K11" s="8"/>
      <c r="L11" s="8"/>
      <c r="M11" s="8"/>
      <c r="N11" s="8"/>
      <c r="O11" s="8"/>
      <c r="P11" s="8"/>
      <c r="Q11" s="8"/>
      <c r="R11" s="8"/>
      <c r="S11" s="8"/>
    </row>
    <row r="12" spans="1:19" ht="12.75" customHeight="1" x14ac:dyDescent="0.25">
      <c r="B12" s="8"/>
      <c r="C12" s="57"/>
      <c r="D12" s="57"/>
      <c r="E12" s="57"/>
      <c r="F12" s="57"/>
      <c r="G12" s="57"/>
      <c r="H12" s="8"/>
      <c r="I12" s="8"/>
      <c r="J12" s="8"/>
      <c r="K12" s="8"/>
      <c r="L12" s="8"/>
      <c r="M12" s="8"/>
      <c r="N12" s="8"/>
      <c r="O12" s="8"/>
      <c r="P12" s="8"/>
      <c r="Q12" s="8"/>
      <c r="R12" s="8"/>
      <c r="S12" s="8"/>
    </row>
    <row r="13" spans="1:19" ht="12.75" customHeight="1" x14ac:dyDescent="0.25">
      <c r="A13" s="8"/>
      <c r="B13" s="8"/>
      <c r="C13" s="57"/>
      <c r="D13" s="57"/>
      <c r="E13" s="57"/>
      <c r="F13" s="57"/>
      <c r="G13" s="57"/>
      <c r="H13" s="8"/>
      <c r="I13" s="8"/>
      <c r="J13" s="8"/>
      <c r="K13" s="8"/>
      <c r="L13" s="8"/>
      <c r="M13" s="8"/>
      <c r="N13" s="8"/>
      <c r="O13" s="8"/>
      <c r="P13" s="8"/>
      <c r="Q13" s="8"/>
      <c r="R13" s="8"/>
      <c r="S13" s="8"/>
    </row>
    <row r="14" spans="1:19" ht="12.75" customHeight="1" x14ac:dyDescent="0.25">
      <c r="A14" s="8"/>
      <c r="B14" s="8"/>
      <c r="C14" s="57"/>
      <c r="D14" s="57"/>
      <c r="E14" s="57"/>
      <c r="F14" s="57"/>
      <c r="G14" s="57"/>
      <c r="H14" s="8"/>
      <c r="I14" s="8"/>
      <c r="J14" s="8"/>
      <c r="K14" s="8"/>
      <c r="L14" s="8"/>
      <c r="M14" s="8"/>
      <c r="N14" s="8"/>
      <c r="O14" s="8"/>
      <c r="P14" s="8"/>
      <c r="Q14" s="8"/>
      <c r="R14" s="8"/>
      <c r="S14" s="8"/>
    </row>
    <row r="15" spans="1:19" ht="12.75" customHeight="1" x14ac:dyDescent="0.25">
      <c r="A15" s="8"/>
      <c r="B15" s="8"/>
      <c r="C15" s="57"/>
      <c r="D15" s="57"/>
      <c r="E15" s="57"/>
      <c r="F15" s="57"/>
      <c r="G15" s="57"/>
      <c r="H15" s="8"/>
      <c r="I15" s="8"/>
      <c r="J15" s="8"/>
      <c r="K15" s="8"/>
      <c r="L15" s="8"/>
      <c r="M15" s="8"/>
      <c r="N15" s="8"/>
      <c r="O15" s="8"/>
      <c r="P15" s="8"/>
      <c r="Q15" s="8"/>
      <c r="R15" s="8"/>
      <c r="S15" s="8"/>
    </row>
    <row r="16" spans="1:19" ht="12.75" customHeight="1" x14ac:dyDescent="0.25">
      <c r="A16" s="8"/>
      <c r="B16" s="8"/>
      <c r="C16" s="57"/>
      <c r="D16" s="57"/>
      <c r="E16" s="57"/>
      <c r="F16" s="57"/>
      <c r="G16" s="57"/>
      <c r="H16" s="8"/>
      <c r="I16" s="8"/>
      <c r="J16" s="8"/>
      <c r="K16" s="8"/>
      <c r="L16" s="8"/>
      <c r="M16" s="8"/>
      <c r="N16" s="8"/>
      <c r="O16" s="8"/>
      <c r="P16" s="8"/>
      <c r="Q16" s="8"/>
      <c r="R16" s="8"/>
      <c r="S16" s="8"/>
    </row>
    <row r="17" spans="1:19" ht="12.75" customHeight="1" x14ac:dyDescent="0.25">
      <c r="A17" s="8"/>
      <c r="C17" s="57"/>
      <c r="D17" s="57"/>
      <c r="E17" s="57"/>
      <c r="F17" s="57"/>
      <c r="G17" s="57"/>
      <c r="H17" s="8"/>
      <c r="I17" s="8"/>
      <c r="J17" s="8"/>
      <c r="K17" s="8"/>
      <c r="L17" s="8"/>
      <c r="M17" s="8"/>
      <c r="N17" s="8"/>
      <c r="O17" s="8"/>
      <c r="P17" s="8"/>
      <c r="Q17" s="8"/>
      <c r="R17" s="8"/>
      <c r="S17" s="8"/>
    </row>
    <row r="18" spans="1:19" ht="12.75" customHeight="1" thickBot="1" x14ac:dyDescent="0.3">
      <c r="A18" s="8"/>
      <c r="B18" s="8"/>
      <c r="C18" s="8"/>
      <c r="D18" s="8"/>
      <c r="E18" s="8"/>
      <c r="F18" s="8"/>
      <c r="G18" s="8"/>
      <c r="H18" s="8"/>
      <c r="I18" s="8"/>
      <c r="J18" s="8"/>
      <c r="K18" s="8"/>
      <c r="L18" s="8"/>
      <c r="M18" s="8"/>
      <c r="N18" s="8"/>
      <c r="O18" s="8"/>
      <c r="P18" s="8"/>
      <c r="Q18" s="8"/>
      <c r="R18" s="8"/>
      <c r="S18" s="8"/>
    </row>
    <row r="19" spans="1:19" ht="12.75" customHeight="1" thickBot="1" x14ac:dyDescent="0.3">
      <c r="A19" s="8"/>
      <c r="B19" s="2" t="s">
        <v>16</v>
      </c>
      <c r="C19" s="15" t="s">
        <v>18</v>
      </c>
      <c r="D19" s="3"/>
      <c r="E19" s="3"/>
      <c r="F19" s="3"/>
      <c r="G19" s="6" t="s">
        <v>9</v>
      </c>
      <c r="H19" s="8"/>
      <c r="I19" s="8"/>
      <c r="J19" s="8"/>
      <c r="K19" s="8"/>
      <c r="L19" s="8"/>
      <c r="M19" s="8"/>
      <c r="N19" s="8"/>
      <c r="O19" s="8"/>
      <c r="P19" s="8"/>
      <c r="Q19" s="8"/>
      <c r="R19" s="8"/>
      <c r="S19" s="8"/>
    </row>
    <row r="20" spans="1:19" ht="12.75" customHeight="1" thickBot="1" x14ac:dyDescent="0.3">
      <c r="A20" s="8"/>
      <c r="B20" s="38"/>
      <c r="C20" s="38"/>
      <c r="D20" s="38"/>
      <c r="E20" s="38"/>
      <c r="F20" s="38"/>
      <c r="G20" s="39"/>
      <c r="H20" s="8"/>
      <c r="I20" s="8"/>
      <c r="J20" s="8"/>
      <c r="K20" s="8"/>
      <c r="L20" s="8"/>
      <c r="M20" s="8"/>
      <c r="N20" s="8"/>
      <c r="O20" s="8"/>
      <c r="P20" s="8"/>
      <c r="Q20" s="8"/>
      <c r="R20" s="8"/>
      <c r="S20" s="8"/>
    </row>
    <row r="21" spans="1:19" ht="12.75" customHeight="1" thickBot="1" x14ac:dyDescent="0.3">
      <c r="A21" s="8"/>
      <c r="B21" s="14" t="s">
        <v>16</v>
      </c>
      <c r="C21" s="15" t="s">
        <v>21</v>
      </c>
      <c r="D21" s="8"/>
      <c r="E21" s="8"/>
      <c r="F21" s="8"/>
      <c r="G21" s="6">
        <v>2018</v>
      </c>
      <c r="H21" s="8"/>
      <c r="I21" s="8"/>
      <c r="J21" s="8"/>
      <c r="K21" s="8"/>
      <c r="L21" s="8"/>
      <c r="M21" s="8"/>
      <c r="N21" s="8"/>
      <c r="O21" s="8"/>
      <c r="P21" s="8"/>
      <c r="Q21" s="8"/>
      <c r="R21" s="8"/>
      <c r="S21" s="8"/>
    </row>
    <row r="22" spans="1:19" ht="12.75" customHeight="1" x14ac:dyDescent="0.25">
      <c r="A22" s="8"/>
      <c r="C22" s="8"/>
      <c r="D22" s="37"/>
      <c r="E22" s="37"/>
      <c r="F22" s="37"/>
      <c r="G22" s="37"/>
      <c r="H22" s="8"/>
      <c r="I22" s="8"/>
      <c r="J22" s="8"/>
      <c r="K22" s="8"/>
      <c r="L22" s="8"/>
      <c r="M22" s="8"/>
      <c r="N22" s="8"/>
      <c r="O22" s="8"/>
      <c r="P22" s="8"/>
      <c r="Q22" s="8"/>
      <c r="R22" s="8"/>
      <c r="S22" s="8"/>
    </row>
    <row r="23" spans="1:19" ht="12.75" customHeight="1" x14ac:dyDescent="0.25">
      <c r="A23" s="8"/>
      <c r="B23" s="14" t="s">
        <v>16</v>
      </c>
      <c r="C23" s="58" t="s">
        <v>69</v>
      </c>
      <c r="D23" s="58"/>
      <c r="E23" s="58"/>
      <c r="F23" s="58"/>
      <c r="G23" s="58"/>
      <c r="H23" s="8"/>
      <c r="I23" s="8"/>
      <c r="J23" s="8"/>
      <c r="K23" s="8"/>
      <c r="L23" s="8"/>
      <c r="M23" s="8"/>
      <c r="N23" s="8"/>
      <c r="O23" s="8"/>
      <c r="P23" s="8"/>
      <c r="Q23" s="8"/>
      <c r="R23" s="8"/>
      <c r="S23" s="8"/>
    </row>
    <row r="24" spans="1:19" ht="12.75" customHeight="1" x14ac:dyDescent="0.25">
      <c r="A24" s="8"/>
      <c r="B24" s="8"/>
      <c r="C24" s="58"/>
      <c r="D24" s="58"/>
      <c r="E24" s="58"/>
      <c r="F24" s="58"/>
      <c r="G24" s="58"/>
      <c r="H24" s="8"/>
      <c r="I24" s="8"/>
      <c r="J24" s="8"/>
      <c r="K24" s="8"/>
      <c r="L24" s="8"/>
      <c r="M24" s="8"/>
      <c r="N24" s="8"/>
      <c r="O24" s="8"/>
      <c r="P24" s="8"/>
      <c r="Q24" s="8"/>
      <c r="R24" s="8"/>
      <c r="S24" s="8"/>
    </row>
    <row r="25" spans="1:19" ht="12.75" customHeight="1" x14ac:dyDescent="0.25">
      <c r="A25" s="8"/>
      <c r="B25" s="8"/>
      <c r="C25" s="8"/>
      <c r="D25" s="8"/>
      <c r="E25" s="8"/>
      <c r="F25" s="8"/>
      <c r="G25" s="8"/>
      <c r="H25" s="8"/>
      <c r="I25" s="8"/>
      <c r="J25" s="8"/>
      <c r="K25" s="8"/>
      <c r="L25" s="8"/>
      <c r="M25" s="8"/>
      <c r="N25" s="8"/>
      <c r="O25" s="8"/>
      <c r="P25" s="8"/>
      <c r="Q25" s="8"/>
      <c r="R25" s="8"/>
      <c r="S25" s="8"/>
    </row>
    <row r="26" spans="1:19" ht="12.75" customHeight="1" x14ac:dyDescent="0.25">
      <c r="A26" s="8"/>
      <c r="B26" s="8"/>
      <c r="C26" s="51"/>
      <c r="D26" s="51"/>
      <c r="E26" s="51"/>
      <c r="F26" s="69" t="s">
        <v>71</v>
      </c>
      <c r="G26" s="51"/>
      <c r="H26" s="8"/>
      <c r="I26" s="8"/>
      <c r="J26" s="8"/>
      <c r="K26" s="8"/>
      <c r="L26" s="8"/>
      <c r="M26" s="8"/>
      <c r="N26" s="8"/>
      <c r="O26" s="8"/>
      <c r="P26" s="8"/>
      <c r="Q26" s="8"/>
      <c r="R26" s="8"/>
      <c r="S26" s="8"/>
    </row>
    <row r="27" spans="1:19" ht="12.75" customHeight="1" thickBot="1" x14ac:dyDescent="0.3">
      <c r="A27" s="8"/>
      <c r="B27" s="8"/>
      <c r="C27" s="40" t="s">
        <v>20</v>
      </c>
      <c r="D27" s="52" t="s">
        <v>0</v>
      </c>
      <c r="E27" s="40" t="s">
        <v>70</v>
      </c>
      <c r="F27" s="70"/>
      <c r="G27" s="40" t="s">
        <v>48</v>
      </c>
      <c r="H27" s="8"/>
      <c r="I27" s="8"/>
      <c r="J27" s="8"/>
      <c r="K27" s="8"/>
      <c r="L27" s="8"/>
      <c r="M27" s="8"/>
      <c r="N27" s="8"/>
      <c r="O27" s="8"/>
      <c r="P27" s="8"/>
      <c r="Q27" s="8"/>
      <c r="R27" s="8"/>
      <c r="S27" s="8"/>
    </row>
    <row r="28" spans="1:19" ht="12.75" customHeight="1" x14ac:dyDescent="0.25">
      <c r="A28" s="8"/>
      <c r="B28" s="8"/>
      <c r="C28" s="45">
        <f>SUM(G21)</f>
        <v>2018</v>
      </c>
      <c r="D28" s="46" t="str">
        <f>VLOOKUP($G$19,DropDown!$A$1:$L$12,1,FALSE)</f>
        <v>July</v>
      </c>
      <c r="E28" s="41">
        <v>70</v>
      </c>
      <c r="F28" s="41">
        <v>75</v>
      </c>
      <c r="G28" s="48">
        <f>SUM(E28/F28)</f>
        <v>0.93333333333333335</v>
      </c>
      <c r="H28" s="8"/>
      <c r="I28" s="8"/>
      <c r="J28" s="8"/>
      <c r="K28" s="8"/>
      <c r="L28" s="8"/>
      <c r="M28" s="8"/>
      <c r="N28" s="8"/>
      <c r="O28" s="8"/>
      <c r="P28" s="8"/>
      <c r="Q28" s="8"/>
      <c r="R28" s="8"/>
      <c r="S28" s="8"/>
    </row>
    <row r="29" spans="1:19" ht="12.75" customHeight="1" x14ac:dyDescent="0.25">
      <c r="A29" s="8"/>
      <c r="B29" s="8"/>
      <c r="C29" s="43">
        <f t="shared" ref="C29:C39" si="0">IF(OR(D28="December", C28=($G$21+1)), ($G$21+1), $G$21)</f>
        <v>2018</v>
      </c>
      <c r="D29" s="17" t="str">
        <f>VLOOKUP($G$19,DropDown!$A$1:$L$12,2,FALSE)</f>
        <v>August</v>
      </c>
      <c r="E29" s="42">
        <v>74</v>
      </c>
      <c r="F29" s="42">
        <v>75</v>
      </c>
      <c r="G29" s="48">
        <f t="shared" ref="G29:G39" si="1">SUM(E29/F29)</f>
        <v>0.98666666666666669</v>
      </c>
      <c r="H29" s="8"/>
      <c r="I29" s="8"/>
      <c r="J29" s="8"/>
      <c r="K29" s="8"/>
      <c r="L29" s="8"/>
      <c r="M29" s="8"/>
      <c r="N29" s="8"/>
      <c r="O29" s="8"/>
      <c r="P29" s="8"/>
      <c r="Q29" s="8"/>
      <c r="R29" s="8"/>
      <c r="S29" s="8"/>
    </row>
    <row r="30" spans="1:19" ht="12.75" customHeight="1" x14ac:dyDescent="0.25">
      <c r="A30" s="8"/>
      <c r="B30" s="8"/>
      <c r="C30" s="43">
        <f t="shared" si="0"/>
        <v>2018</v>
      </c>
      <c r="D30" s="17" t="str">
        <f>VLOOKUP($G$19,DropDown!$A$1:$L$12,3,FALSE)</f>
        <v>September</v>
      </c>
      <c r="E30" s="42">
        <v>65</v>
      </c>
      <c r="F30" s="42">
        <v>75</v>
      </c>
      <c r="G30" s="48">
        <f t="shared" si="1"/>
        <v>0.8666666666666667</v>
      </c>
      <c r="H30" s="8"/>
      <c r="I30" s="8"/>
      <c r="J30" s="8"/>
      <c r="K30" s="8"/>
      <c r="L30" s="8"/>
      <c r="M30" s="8"/>
      <c r="N30" s="8"/>
      <c r="O30" s="8"/>
      <c r="P30" s="8"/>
      <c r="Q30" s="8"/>
      <c r="R30" s="8"/>
      <c r="S30" s="8"/>
    </row>
    <row r="31" spans="1:19" ht="12.75" customHeight="1" x14ac:dyDescent="0.25">
      <c r="A31" s="8"/>
      <c r="B31" s="8"/>
      <c r="C31" s="43">
        <f t="shared" si="0"/>
        <v>2018</v>
      </c>
      <c r="D31" s="17" t="str">
        <f>VLOOKUP($G$19,DropDown!$A$1:$L$12,4,FALSE)</f>
        <v>October</v>
      </c>
      <c r="E31" s="42">
        <v>60</v>
      </c>
      <c r="F31" s="42">
        <v>75</v>
      </c>
      <c r="G31" s="48">
        <f t="shared" si="1"/>
        <v>0.8</v>
      </c>
      <c r="H31" s="8"/>
      <c r="I31" s="8"/>
      <c r="J31" s="8"/>
      <c r="K31" s="8"/>
      <c r="L31" s="8"/>
      <c r="M31" s="8"/>
      <c r="N31" s="8"/>
      <c r="O31" s="8"/>
      <c r="P31" s="8"/>
      <c r="Q31" s="8"/>
      <c r="R31" s="8"/>
      <c r="S31" s="8"/>
    </row>
    <row r="32" spans="1:19" ht="12.75" customHeight="1" x14ac:dyDescent="0.25">
      <c r="A32" s="8"/>
      <c r="B32" s="8"/>
      <c r="C32" s="43">
        <f t="shared" si="0"/>
        <v>2018</v>
      </c>
      <c r="D32" s="17" t="str">
        <f>VLOOKUP($G$19,DropDown!$A$1:$L$12,5,FALSE)</f>
        <v>November</v>
      </c>
      <c r="E32" s="42">
        <v>84</v>
      </c>
      <c r="F32" s="42">
        <v>100</v>
      </c>
      <c r="G32" s="48">
        <f t="shared" si="1"/>
        <v>0.84</v>
      </c>
      <c r="H32" s="8"/>
      <c r="I32" s="8"/>
      <c r="J32" s="8"/>
      <c r="K32" s="8"/>
      <c r="L32" s="8"/>
      <c r="M32" s="8"/>
      <c r="N32" s="8"/>
      <c r="O32" s="8"/>
      <c r="P32" s="8"/>
      <c r="Q32" s="8"/>
      <c r="R32" s="8"/>
      <c r="S32" s="8"/>
    </row>
    <row r="33" spans="1:20" ht="12.75" customHeight="1" x14ac:dyDescent="0.25">
      <c r="A33" s="8"/>
      <c r="B33" s="8"/>
      <c r="C33" s="43">
        <f t="shared" si="0"/>
        <v>2018</v>
      </c>
      <c r="D33" s="17" t="str">
        <f>VLOOKUP($G$19,DropDown!$A$1:$L$12,6,FALSE)</f>
        <v>December</v>
      </c>
      <c r="E33" s="42">
        <v>87</v>
      </c>
      <c r="F33" s="42">
        <v>100</v>
      </c>
      <c r="G33" s="48">
        <f t="shared" si="1"/>
        <v>0.87</v>
      </c>
      <c r="H33" s="8"/>
      <c r="I33" s="8"/>
      <c r="J33" s="8"/>
      <c r="K33" s="8"/>
      <c r="L33" s="8"/>
      <c r="M33" s="8"/>
      <c r="N33" s="8"/>
      <c r="O33" s="8"/>
      <c r="P33" s="8"/>
      <c r="Q33" s="8"/>
      <c r="R33" s="8"/>
      <c r="S33" s="8"/>
    </row>
    <row r="34" spans="1:20" ht="12.75" customHeight="1" x14ac:dyDescent="0.25">
      <c r="A34" s="8"/>
      <c r="B34" s="8"/>
      <c r="C34" s="43">
        <f t="shared" si="0"/>
        <v>2019</v>
      </c>
      <c r="D34" s="17" t="str">
        <f>VLOOKUP($G$19,DropDown!$A$1:$L$12,7,FALSE)</f>
        <v>January</v>
      </c>
      <c r="E34" s="42">
        <v>90</v>
      </c>
      <c r="F34" s="42">
        <v>100</v>
      </c>
      <c r="G34" s="48">
        <f t="shared" si="1"/>
        <v>0.9</v>
      </c>
      <c r="H34" s="8"/>
      <c r="I34" s="8"/>
      <c r="J34" s="8"/>
      <c r="K34" s="8"/>
      <c r="L34" s="8"/>
      <c r="M34" s="8"/>
      <c r="N34" s="8"/>
      <c r="O34" s="8"/>
      <c r="P34" s="8"/>
      <c r="Q34" s="8"/>
      <c r="R34" s="8"/>
      <c r="S34" s="8"/>
    </row>
    <row r="35" spans="1:20" ht="12.75" customHeight="1" x14ac:dyDescent="0.25">
      <c r="A35" s="8"/>
      <c r="B35" s="8"/>
      <c r="C35" s="43">
        <f t="shared" si="0"/>
        <v>2019</v>
      </c>
      <c r="D35" s="17" t="str">
        <f>VLOOKUP($G$19,DropDown!$A$1:$L$12,8,FALSE)</f>
        <v>February</v>
      </c>
      <c r="E35" s="42">
        <v>89</v>
      </c>
      <c r="F35" s="42">
        <v>100</v>
      </c>
      <c r="G35" s="48">
        <f t="shared" si="1"/>
        <v>0.89</v>
      </c>
      <c r="H35" s="8"/>
      <c r="I35" s="8"/>
      <c r="J35" s="8"/>
      <c r="K35" s="8"/>
      <c r="L35" s="8"/>
      <c r="M35" s="8"/>
      <c r="N35" s="8"/>
      <c r="O35" s="8"/>
      <c r="P35" s="8"/>
      <c r="Q35" s="8"/>
      <c r="R35" s="8"/>
      <c r="S35" s="8"/>
    </row>
    <row r="36" spans="1:20" ht="12.75" customHeight="1" x14ac:dyDescent="0.25">
      <c r="A36" s="8"/>
      <c r="B36" s="8"/>
      <c r="C36" s="43">
        <f t="shared" si="0"/>
        <v>2019</v>
      </c>
      <c r="D36" s="17" t="str">
        <f>VLOOKUP($G$19,DropDown!$A$1:$L$12,9,FALSE)</f>
        <v>March</v>
      </c>
      <c r="E36" s="42">
        <v>95</v>
      </c>
      <c r="F36" s="42">
        <v>100</v>
      </c>
      <c r="G36" s="48">
        <f t="shared" si="1"/>
        <v>0.95</v>
      </c>
      <c r="H36" s="8"/>
      <c r="I36" s="8"/>
      <c r="J36" s="8"/>
      <c r="K36" s="8"/>
      <c r="L36" s="8"/>
      <c r="M36" s="8"/>
      <c r="N36" s="8"/>
      <c r="O36" s="8"/>
      <c r="P36" s="8"/>
      <c r="Q36" s="8"/>
      <c r="R36" s="8"/>
      <c r="S36" s="8"/>
    </row>
    <row r="37" spans="1:20" ht="12.75" customHeight="1" x14ac:dyDescent="0.25">
      <c r="A37" s="8"/>
      <c r="B37" s="8"/>
      <c r="C37" s="43">
        <f t="shared" si="0"/>
        <v>2019</v>
      </c>
      <c r="D37" s="17" t="str">
        <f>VLOOKUP($G$19,DropDown!$A$1:$L$12,10,FALSE)</f>
        <v>April</v>
      </c>
      <c r="E37" s="42">
        <v>96</v>
      </c>
      <c r="F37" s="42">
        <v>100</v>
      </c>
      <c r="G37" s="48">
        <f t="shared" si="1"/>
        <v>0.96</v>
      </c>
      <c r="H37" s="8"/>
      <c r="I37" s="8"/>
      <c r="J37" s="8"/>
      <c r="K37" s="8"/>
      <c r="L37" s="8"/>
      <c r="M37" s="8"/>
      <c r="N37" s="8"/>
      <c r="O37" s="8"/>
      <c r="P37" s="8"/>
      <c r="Q37" s="8"/>
      <c r="R37" s="8"/>
      <c r="S37" s="8"/>
    </row>
    <row r="38" spans="1:20" ht="12.75" customHeight="1" x14ac:dyDescent="0.25">
      <c r="A38" s="8"/>
      <c r="B38" s="8"/>
      <c r="C38" s="43">
        <f t="shared" si="0"/>
        <v>2019</v>
      </c>
      <c r="D38" s="17" t="str">
        <f>VLOOKUP($G$19,DropDown!$A$1:$L$12,11,FALSE)</f>
        <v>May</v>
      </c>
      <c r="E38" s="42">
        <v>73</v>
      </c>
      <c r="F38" s="42">
        <v>75</v>
      </c>
      <c r="G38" s="48">
        <f t="shared" si="1"/>
        <v>0.97333333333333338</v>
      </c>
      <c r="H38" s="8"/>
      <c r="I38" s="8"/>
      <c r="J38" s="8"/>
      <c r="K38" s="8"/>
      <c r="L38" s="8"/>
      <c r="M38" s="8"/>
      <c r="N38" s="8"/>
      <c r="O38" s="8"/>
      <c r="P38" s="8"/>
      <c r="Q38" s="8"/>
      <c r="R38" s="8"/>
      <c r="S38" s="8"/>
    </row>
    <row r="39" spans="1:20" ht="12.75" customHeight="1" x14ac:dyDescent="0.25">
      <c r="A39" s="8"/>
      <c r="B39" s="8"/>
      <c r="C39" s="43">
        <f t="shared" si="0"/>
        <v>2019</v>
      </c>
      <c r="D39" s="17" t="str">
        <f>VLOOKUP($G$19,DropDown!$A$1:$L$12,12,FALSE)</f>
        <v>June</v>
      </c>
      <c r="E39" s="42">
        <v>72</v>
      </c>
      <c r="F39" s="42">
        <v>75</v>
      </c>
      <c r="G39" s="48">
        <f t="shared" si="1"/>
        <v>0.96</v>
      </c>
      <c r="H39" s="8"/>
      <c r="I39" s="8"/>
      <c r="J39" s="8"/>
      <c r="K39" s="8"/>
      <c r="L39" s="8"/>
      <c r="M39" s="8"/>
      <c r="N39" s="8"/>
      <c r="O39" s="8"/>
      <c r="P39" s="8"/>
      <c r="Q39" s="8"/>
      <c r="R39" s="8"/>
      <c r="S39" s="8"/>
      <c r="T39" s="50"/>
    </row>
    <row r="40" spans="1:20" ht="12.75" customHeight="1" x14ac:dyDescent="0.25">
      <c r="B40" s="8"/>
      <c r="C40" s="8"/>
      <c r="D40" s="8"/>
      <c r="E40" s="8"/>
      <c r="F40" s="8"/>
      <c r="G40" s="8"/>
      <c r="H40" s="8"/>
      <c r="I40" s="8"/>
      <c r="J40" s="8"/>
      <c r="K40" s="8"/>
      <c r="L40" s="8"/>
      <c r="M40" s="8"/>
      <c r="N40" s="8"/>
      <c r="O40" s="8"/>
      <c r="P40" s="8"/>
      <c r="Q40" s="8"/>
      <c r="R40" s="8"/>
      <c r="S40" s="8"/>
    </row>
    <row r="41" spans="1:20" ht="12.75" customHeight="1" x14ac:dyDescent="0.25">
      <c r="A41" s="8"/>
      <c r="B41" s="14" t="s">
        <v>16</v>
      </c>
      <c r="C41" s="58" t="s">
        <v>63</v>
      </c>
      <c r="D41" s="58"/>
      <c r="E41" s="58"/>
      <c r="F41" s="58"/>
      <c r="G41" s="58"/>
      <c r="H41" s="8"/>
      <c r="I41" s="8"/>
      <c r="J41" s="8"/>
      <c r="K41" s="8"/>
      <c r="L41" s="8"/>
      <c r="M41" s="8"/>
      <c r="N41" s="8"/>
      <c r="O41" s="8"/>
      <c r="P41" s="8"/>
      <c r="Q41" s="8"/>
      <c r="R41" s="8"/>
      <c r="S41" s="8"/>
    </row>
    <row r="42" spans="1:20" ht="12.75" customHeight="1" x14ac:dyDescent="0.25">
      <c r="A42" s="8"/>
      <c r="B42" s="8"/>
      <c r="C42" s="58"/>
      <c r="D42" s="58"/>
      <c r="E42" s="58"/>
      <c r="F42" s="58"/>
      <c r="G42" s="58"/>
      <c r="H42" s="8"/>
      <c r="I42" s="8"/>
      <c r="J42" s="8"/>
      <c r="K42" s="8"/>
      <c r="L42" s="8"/>
      <c r="M42" s="8"/>
      <c r="N42" s="8"/>
      <c r="O42" s="8"/>
      <c r="P42" s="8"/>
      <c r="Q42" s="8"/>
      <c r="R42" s="8"/>
      <c r="S42" s="8"/>
    </row>
  </sheetData>
  <mergeCells count="6">
    <mergeCell ref="C8:G17"/>
    <mergeCell ref="A1:E1"/>
    <mergeCell ref="B3:G5"/>
    <mergeCell ref="C23:G24"/>
    <mergeCell ref="C41:G42"/>
    <mergeCell ref="F26:F27"/>
  </mergeCells>
  <dataValidations count="1">
    <dataValidation type="list" allowBlank="1" showInputMessage="1" showErrorMessage="1" sqref="G19" xr:uid="{297519F8-BF11-429A-A496-12C3AC1E0224}">
      <formula1>months</formula1>
    </dataValidation>
  </dataValidation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9FD5F2-5C1E-4480-A70A-83CBB2CC105C}">
  <dimension ref="A1:T42"/>
  <sheetViews>
    <sheetView topLeftCell="D2" workbookViewId="0">
      <selection activeCell="T13" sqref="T13"/>
    </sheetView>
  </sheetViews>
  <sheetFormatPr defaultRowHeight="12.75" customHeight="1" x14ac:dyDescent="0.25"/>
  <cols>
    <col min="1" max="1" width="2.85546875" customWidth="1"/>
    <col min="2" max="2" width="3.42578125" customWidth="1"/>
    <col min="3" max="3" width="6.85546875" customWidth="1"/>
    <col min="4" max="4" width="10.5703125" customWidth="1"/>
    <col min="5" max="5" width="9.7109375" customWidth="1"/>
    <col min="6" max="6" width="11.5703125" customWidth="1"/>
    <col min="7" max="7" width="11" customWidth="1"/>
    <col min="19" max="19" width="3.28515625" customWidth="1"/>
    <col min="20" max="20" width="22.7109375" customWidth="1"/>
  </cols>
  <sheetData>
    <row r="1" spans="1:19" ht="45.75" customHeight="1" x14ac:dyDescent="0.25">
      <c r="A1" s="54" t="s">
        <v>5</v>
      </c>
      <c r="B1" s="55"/>
      <c r="C1" s="55"/>
      <c r="D1" s="55"/>
      <c r="E1" s="55"/>
      <c r="F1" s="8"/>
      <c r="G1" s="8"/>
      <c r="H1" s="8"/>
      <c r="I1" s="8"/>
      <c r="J1" s="8"/>
      <c r="K1" s="8"/>
      <c r="L1" s="8"/>
      <c r="M1" s="8"/>
      <c r="N1" s="8"/>
      <c r="O1" s="8"/>
      <c r="P1" s="8"/>
      <c r="Q1" s="8"/>
      <c r="R1" s="8"/>
      <c r="S1" s="8"/>
    </row>
    <row r="2" spans="1:19" ht="12.75" customHeight="1" thickBot="1" x14ac:dyDescent="0.3">
      <c r="A2" s="8"/>
      <c r="B2" s="11"/>
      <c r="C2" s="11"/>
      <c r="D2" s="11"/>
      <c r="E2" s="11"/>
      <c r="F2" s="11"/>
      <c r="G2" s="11"/>
      <c r="H2" s="11"/>
      <c r="I2" s="11"/>
      <c r="J2" s="11"/>
      <c r="K2" s="11"/>
      <c r="L2" s="11"/>
      <c r="M2" s="11"/>
      <c r="N2" s="11"/>
      <c r="O2" s="11"/>
      <c r="P2" s="11"/>
      <c r="Q2" s="11"/>
      <c r="R2" s="11"/>
      <c r="S2" s="8"/>
    </row>
    <row r="3" spans="1:19" ht="12.75" customHeight="1" x14ac:dyDescent="0.25">
      <c r="A3" s="8"/>
      <c r="B3" s="59" t="s">
        <v>66</v>
      </c>
      <c r="C3" s="60"/>
      <c r="D3" s="60"/>
      <c r="E3" s="60"/>
      <c r="F3" s="60"/>
      <c r="G3" s="61"/>
      <c r="H3" s="8"/>
      <c r="I3" s="8"/>
      <c r="J3" s="8"/>
      <c r="K3" s="8"/>
      <c r="L3" s="8"/>
      <c r="M3" s="8"/>
      <c r="N3" s="8"/>
      <c r="O3" s="8"/>
      <c r="P3" s="8"/>
      <c r="Q3" s="8"/>
      <c r="R3" s="8"/>
      <c r="S3" s="8"/>
    </row>
    <row r="4" spans="1:19" s="4" customFormat="1" ht="12.75" customHeight="1" x14ac:dyDescent="0.25">
      <c r="A4" s="12"/>
      <c r="B4" s="62"/>
      <c r="C4" s="63"/>
      <c r="D4" s="63"/>
      <c r="E4" s="63"/>
      <c r="F4" s="63"/>
      <c r="G4" s="64"/>
      <c r="H4" s="12"/>
      <c r="I4" s="12"/>
      <c r="J4" s="12"/>
      <c r="K4" s="12"/>
      <c r="L4" s="12"/>
      <c r="M4" s="12"/>
      <c r="N4" s="12"/>
      <c r="O4" s="12"/>
      <c r="P4" s="12"/>
      <c r="Q4" s="12"/>
      <c r="R4" s="12"/>
      <c r="S4" s="12"/>
    </row>
    <row r="5" spans="1:19" ht="12.75" customHeight="1" thickBot="1" x14ac:dyDescent="0.3">
      <c r="A5" s="8"/>
      <c r="B5" s="65"/>
      <c r="C5" s="66"/>
      <c r="D5" s="66"/>
      <c r="E5" s="66"/>
      <c r="F5" s="66"/>
      <c r="G5" s="67"/>
      <c r="H5" s="8"/>
      <c r="I5" s="8"/>
      <c r="J5" s="8"/>
      <c r="K5" s="8"/>
      <c r="L5" s="8"/>
      <c r="M5" s="8"/>
      <c r="N5" s="8"/>
      <c r="O5" s="8"/>
      <c r="P5" s="8"/>
      <c r="Q5" s="8"/>
      <c r="R5" s="8"/>
      <c r="S5" s="8"/>
    </row>
    <row r="6" spans="1:19" ht="12.75" customHeight="1" x14ac:dyDescent="0.25">
      <c r="A6" s="8"/>
      <c r="B6" s="13"/>
      <c r="C6" s="8"/>
      <c r="D6" s="8"/>
      <c r="E6" s="8"/>
      <c r="F6" s="8"/>
      <c r="G6" s="8"/>
      <c r="H6" s="8"/>
      <c r="I6" s="8"/>
      <c r="J6" s="8"/>
      <c r="K6" s="8"/>
      <c r="L6" s="8"/>
      <c r="M6" s="8"/>
      <c r="N6" s="8"/>
      <c r="O6" s="8"/>
      <c r="P6" s="8"/>
      <c r="Q6" s="8"/>
      <c r="R6" s="8"/>
      <c r="S6" s="8"/>
    </row>
    <row r="7" spans="1:19" ht="12.75" customHeight="1" thickBot="1" x14ac:dyDescent="0.3">
      <c r="A7" s="8"/>
      <c r="B7" s="9" t="s">
        <v>15</v>
      </c>
      <c r="C7" s="10"/>
      <c r="D7" s="10"/>
      <c r="E7" s="10"/>
      <c r="F7" s="10"/>
      <c r="G7" s="10"/>
      <c r="H7" s="8"/>
      <c r="I7" s="8"/>
      <c r="J7" s="8"/>
      <c r="K7" s="8"/>
      <c r="L7" s="8"/>
      <c r="M7" s="8"/>
      <c r="N7" s="8"/>
      <c r="O7" s="8"/>
      <c r="P7" s="8"/>
      <c r="Q7" s="8"/>
      <c r="R7" s="8"/>
      <c r="S7" s="8"/>
    </row>
    <row r="8" spans="1:19" ht="12.75" customHeight="1" x14ac:dyDescent="0.25">
      <c r="A8" s="8"/>
      <c r="B8" s="14" t="s">
        <v>16</v>
      </c>
      <c r="C8" s="68" t="s">
        <v>65</v>
      </c>
      <c r="D8" s="68"/>
      <c r="E8" s="68"/>
      <c r="F8" s="68"/>
      <c r="G8" s="68"/>
      <c r="H8" s="8"/>
      <c r="I8" s="8"/>
      <c r="J8" s="8"/>
      <c r="K8" s="8"/>
      <c r="L8" s="8"/>
      <c r="M8" s="8"/>
      <c r="N8" s="8"/>
      <c r="O8" s="8"/>
      <c r="P8" s="8"/>
      <c r="Q8" s="8"/>
      <c r="R8" s="8"/>
      <c r="S8" s="8"/>
    </row>
    <row r="9" spans="1:19" ht="12.75" customHeight="1" x14ac:dyDescent="0.25">
      <c r="A9" s="8"/>
      <c r="B9" s="8"/>
      <c r="C9" s="57"/>
      <c r="D9" s="57"/>
      <c r="E9" s="57"/>
      <c r="F9" s="57"/>
      <c r="G9" s="57"/>
      <c r="H9" s="8"/>
      <c r="I9" s="8"/>
      <c r="J9" s="8"/>
      <c r="K9" s="8"/>
      <c r="L9" s="8"/>
      <c r="M9" s="8"/>
      <c r="N9" s="8"/>
      <c r="O9" s="8"/>
      <c r="P9" s="8"/>
      <c r="Q9" s="8"/>
      <c r="R9" s="8"/>
      <c r="S9" s="8"/>
    </row>
    <row r="10" spans="1:19" ht="12.75" customHeight="1" x14ac:dyDescent="0.25">
      <c r="A10" s="8"/>
      <c r="B10" s="8"/>
      <c r="C10" s="57"/>
      <c r="D10" s="57"/>
      <c r="E10" s="57"/>
      <c r="F10" s="57"/>
      <c r="G10" s="57"/>
      <c r="H10" s="8"/>
      <c r="I10" s="8"/>
      <c r="J10" s="8"/>
      <c r="K10" s="8"/>
      <c r="L10" s="8"/>
      <c r="M10" s="8"/>
      <c r="N10" s="8"/>
      <c r="O10" s="8"/>
      <c r="P10" s="8"/>
      <c r="Q10" s="8"/>
      <c r="R10" s="8"/>
      <c r="S10" s="8"/>
    </row>
    <row r="11" spans="1:19" ht="12.75" customHeight="1" x14ac:dyDescent="0.25">
      <c r="A11" s="8"/>
      <c r="B11" s="38"/>
      <c r="C11" s="57"/>
      <c r="D11" s="57"/>
      <c r="E11" s="57"/>
      <c r="F11" s="57"/>
      <c r="G11" s="57"/>
      <c r="H11" s="8"/>
      <c r="I11" s="8"/>
      <c r="J11" s="8"/>
      <c r="K11" s="8"/>
      <c r="L11" s="8"/>
      <c r="M11" s="8"/>
      <c r="N11" s="8"/>
      <c r="O11" s="8"/>
      <c r="P11" s="8"/>
      <c r="Q11" s="8"/>
      <c r="R11" s="8"/>
      <c r="S11" s="8"/>
    </row>
    <row r="12" spans="1:19" ht="12.75" customHeight="1" x14ac:dyDescent="0.25">
      <c r="B12" s="8"/>
      <c r="C12" s="57"/>
      <c r="D12" s="57"/>
      <c r="E12" s="57"/>
      <c r="F12" s="57"/>
      <c r="G12" s="57"/>
      <c r="H12" s="8"/>
      <c r="I12" s="8"/>
      <c r="J12" s="8"/>
      <c r="K12" s="8"/>
      <c r="L12" s="8"/>
      <c r="M12" s="8"/>
      <c r="N12" s="8"/>
      <c r="O12" s="8"/>
      <c r="P12" s="8"/>
      <c r="Q12" s="8"/>
      <c r="R12" s="8"/>
      <c r="S12" s="8"/>
    </row>
    <row r="13" spans="1:19" ht="12.75" customHeight="1" x14ac:dyDescent="0.25">
      <c r="A13" s="8"/>
      <c r="B13" s="8"/>
      <c r="C13" s="57"/>
      <c r="D13" s="57"/>
      <c r="E13" s="57"/>
      <c r="F13" s="57"/>
      <c r="G13" s="57"/>
      <c r="H13" s="8"/>
      <c r="I13" s="8"/>
      <c r="J13" s="8"/>
      <c r="K13" s="8"/>
      <c r="L13" s="8"/>
      <c r="M13" s="8"/>
      <c r="N13" s="8"/>
      <c r="O13" s="8"/>
      <c r="P13" s="8"/>
      <c r="Q13" s="8"/>
      <c r="R13" s="8"/>
      <c r="S13" s="8"/>
    </row>
    <row r="14" spans="1:19" ht="12.75" customHeight="1" x14ac:dyDescent="0.25">
      <c r="A14" s="8"/>
      <c r="B14" s="8"/>
      <c r="C14" s="57"/>
      <c r="D14" s="57"/>
      <c r="E14" s="57"/>
      <c r="F14" s="57"/>
      <c r="G14" s="57"/>
      <c r="H14" s="8"/>
      <c r="I14" s="8"/>
      <c r="J14" s="8"/>
      <c r="K14" s="8"/>
      <c r="L14" s="8"/>
      <c r="M14" s="8"/>
      <c r="N14" s="8"/>
      <c r="O14" s="8"/>
      <c r="P14" s="8"/>
      <c r="Q14" s="8"/>
      <c r="R14" s="8"/>
      <c r="S14" s="8"/>
    </row>
    <row r="15" spans="1:19" ht="12.75" customHeight="1" x14ac:dyDescent="0.25">
      <c r="A15" s="8"/>
      <c r="B15" s="8"/>
      <c r="C15" s="57"/>
      <c r="D15" s="57"/>
      <c r="E15" s="57"/>
      <c r="F15" s="57"/>
      <c r="G15" s="57"/>
      <c r="H15" s="8"/>
      <c r="I15" s="8"/>
      <c r="J15" s="8"/>
      <c r="K15" s="8"/>
      <c r="L15" s="8"/>
      <c r="M15" s="8"/>
      <c r="N15" s="8"/>
      <c r="O15" s="8"/>
      <c r="P15" s="8"/>
      <c r="Q15" s="8"/>
      <c r="R15" s="8"/>
      <c r="S15" s="8"/>
    </row>
    <row r="16" spans="1:19" ht="12.75" customHeight="1" x14ac:dyDescent="0.25">
      <c r="A16" s="8"/>
      <c r="B16" s="8"/>
      <c r="C16" s="57"/>
      <c r="D16" s="57"/>
      <c r="E16" s="57"/>
      <c r="F16" s="57"/>
      <c r="G16" s="57"/>
      <c r="H16" s="8"/>
      <c r="I16" s="8"/>
      <c r="J16" s="8"/>
      <c r="K16" s="8"/>
      <c r="L16" s="8"/>
      <c r="M16" s="8"/>
      <c r="N16" s="8"/>
      <c r="O16" s="8"/>
      <c r="P16" s="8"/>
      <c r="Q16" s="8"/>
      <c r="R16" s="8"/>
      <c r="S16" s="8"/>
    </row>
    <row r="17" spans="1:19" ht="12.75" customHeight="1" x14ac:dyDescent="0.25">
      <c r="A17" s="8"/>
      <c r="C17" s="57"/>
      <c r="D17" s="57"/>
      <c r="E17" s="57"/>
      <c r="F17" s="57"/>
      <c r="G17" s="57"/>
      <c r="H17" s="8"/>
      <c r="I17" s="8"/>
      <c r="J17" s="8"/>
      <c r="K17" s="8"/>
      <c r="L17" s="8"/>
      <c r="M17" s="8"/>
      <c r="N17" s="8"/>
      <c r="O17" s="8"/>
      <c r="P17" s="8"/>
      <c r="Q17" s="8"/>
      <c r="R17" s="8"/>
      <c r="S17" s="8"/>
    </row>
    <row r="18" spans="1:19" ht="12.75" customHeight="1" thickBot="1" x14ac:dyDescent="0.3">
      <c r="A18" s="8"/>
      <c r="B18" s="8"/>
      <c r="C18" s="8"/>
      <c r="D18" s="8"/>
      <c r="E18" s="8"/>
      <c r="F18" s="8"/>
      <c r="G18" s="8"/>
      <c r="H18" s="8"/>
      <c r="I18" s="8"/>
      <c r="J18" s="8"/>
      <c r="K18" s="8"/>
      <c r="L18" s="8"/>
      <c r="M18" s="8"/>
      <c r="N18" s="8"/>
      <c r="O18" s="8"/>
      <c r="P18" s="8"/>
      <c r="Q18" s="8"/>
      <c r="R18" s="8"/>
      <c r="S18" s="8"/>
    </row>
    <row r="19" spans="1:19" ht="12.75" customHeight="1" thickBot="1" x14ac:dyDescent="0.3">
      <c r="A19" s="8"/>
      <c r="B19" s="2" t="s">
        <v>16</v>
      </c>
      <c r="C19" s="15" t="s">
        <v>18</v>
      </c>
      <c r="D19" s="3"/>
      <c r="E19" s="3"/>
      <c r="F19" s="3"/>
      <c r="G19" s="6" t="s">
        <v>9</v>
      </c>
      <c r="H19" s="8"/>
      <c r="I19" s="8"/>
      <c r="J19" s="8"/>
      <c r="K19" s="8"/>
      <c r="L19" s="8"/>
      <c r="M19" s="8"/>
      <c r="N19" s="8"/>
      <c r="O19" s="8"/>
      <c r="P19" s="8"/>
      <c r="Q19" s="8"/>
      <c r="R19" s="8"/>
      <c r="S19" s="8"/>
    </row>
    <row r="20" spans="1:19" ht="12.75" customHeight="1" thickBot="1" x14ac:dyDescent="0.3">
      <c r="A20" s="8"/>
      <c r="B20" s="38"/>
      <c r="C20" s="38"/>
      <c r="D20" s="38"/>
      <c r="E20" s="38"/>
      <c r="F20" s="38"/>
      <c r="G20" s="39"/>
      <c r="H20" s="8"/>
      <c r="I20" s="8"/>
      <c r="J20" s="8"/>
      <c r="K20" s="8"/>
      <c r="L20" s="8"/>
      <c r="M20" s="8"/>
      <c r="N20" s="8"/>
      <c r="O20" s="8"/>
      <c r="P20" s="8"/>
      <c r="Q20" s="8"/>
      <c r="R20" s="8"/>
      <c r="S20" s="8"/>
    </row>
    <row r="21" spans="1:19" ht="12.75" customHeight="1" thickBot="1" x14ac:dyDescent="0.3">
      <c r="A21" s="8"/>
      <c r="B21" s="14" t="s">
        <v>16</v>
      </c>
      <c r="C21" s="15" t="s">
        <v>21</v>
      </c>
      <c r="D21" s="8"/>
      <c r="E21" s="8"/>
      <c r="F21" s="8"/>
      <c r="G21" s="6">
        <v>2018</v>
      </c>
      <c r="H21" s="8"/>
      <c r="I21" s="8"/>
      <c r="J21" s="8"/>
      <c r="K21" s="8"/>
      <c r="L21" s="8"/>
      <c r="M21" s="8"/>
      <c r="N21" s="8"/>
      <c r="O21" s="8"/>
      <c r="P21" s="8"/>
      <c r="Q21" s="8"/>
      <c r="R21" s="8"/>
      <c r="S21" s="8"/>
    </row>
    <row r="22" spans="1:19" ht="12.75" customHeight="1" x14ac:dyDescent="0.25">
      <c r="A22" s="8"/>
      <c r="C22" s="8"/>
      <c r="D22" s="37"/>
      <c r="E22" s="37"/>
      <c r="F22" s="37"/>
      <c r="G22" s="37"/>
      <c r="H22" s="8"/>
      <c r="I22" s="8"/>
      <c r="J22" s="8"/>
      <c r="K22" s="8"/>
      <c r="L22" s="8"/>
      <c r="M22" s="8"/>
      <c r="N22" s="8"/>
      <c r="O22" s="8"/>
      <c r="P22" s="8"/>
      <c r="Q22" s="8"/>
      <c r="R22" s="8"/>
      <c r="S22" s="8"/>
    </row>
    <row r="23" spans="1:19" ht="12.75" customHeight="1" x14ac:dyDescent="0.25">
      <c r="A23" s="8"/>
      <c r="B23" s="14" t="s">
        <v>16</v>
      </c>
      <c r="C23" s="58" t="s">
        <v>69</v>
      </c>
      <c r="D23" s="58"/>
      <c r="E23" s="58"/>
      <c r="F23" s="58"/>
      <c r="G23" s="58"/>
      <c r="H23" s="8"/>
      <c r="I23" s="8"/>
      <c r="J23" s="8"/>
      <c r="K23" s="8"/>
      <c r="L23" s="8"/>
      <c r="M23" s="8"/>
      <c r="N23" s="8"/>
      <c r="O23" s="8"/>
      <c r="P23" s="8"/>
      <c r="Q23" s="8"/>
      <c r="R23" s="8"/>
      <c r="S23" s="8"/>
    </row>
    <row r="24" spans="1:19" ht="12.75" customHeight="1" x14ac:dyDescent="0.25">
      <c r="A24" s="8"/>
      <c r="B24" s="8"/>
      <c r="C24" s="58"/>
      <c r="D24" s="58"/>
      <c r="E24" s="58"/>
      <c r="F24" s="58"/>
      <c r="G24" s="58"/>
      <c r="H24" s="8"/>
      <c r="I24" s="8"/>
      <c r="J24" s="8"/>
      <c r="K24" s="8"/>
      <c r="L24" s="8"/>
      <c r="M24" s="8"/>
      <c r="N24" s="8"/>
      <c r="O24" s="8"/>
      <c r="P24" s="8"/>
      <c r="Q24" s="8"/>
      <c r="R24" s="8"/>
      <c r="S24" s="8"/>
    </row>
    <row r="25" spans="1:19" ht="12.75" customHeight="1" x14ac:dyDescent="0.25">
      <c r="A25" s="8"/>
      <c r="B25" s="8"/>
      <c r="C25" s="8"/>
      <c r="D25" s="8"/>
      <c r="E25" s="8"/>
      <c r="F25" s="8"/>
      <c r="G25" s="8"/>
      <c r="H25" s="8"/>
      <c r="I25" s="8"/>
      <c r="J25" s="8"/>
      <c r="K25" s="8"/>
      <c r="L25" s="8"/>
      <c r="M25" s="8"/>
      <c r="N25" s="8"/>
      <c r="O25" s="8"/>
      <c r="P25" s="8"/>
      <c r="Q25" s="8"/>
      <c r="R25" s="8"/>
      <c r="S25" s="8"/>
    </row>
    <row r="26" spans="1:19" ht="12.75" customHeight="1" x14ac:dyDescent="0.25">
      <c r="A26" s="8"/>
      <c r="B26" s="8"/>
      <c r="C26" s="8"/>
      <c r="D26" s="8"/>
      <c r="E26" s="8"/>
      <c r="F26" s="69" t="s">
        <v>71</v>
      </c>
      <c r="G26" s="8"/>
      <c r="H26" s="8"/>
      <c r="I26" s="8"/>
      <c r="J26" s="8"/>
      <c r="K26" s="8"/>
      <c r="L26" s="8"/>
      <c r="M26" s="8"/>
      <c r="N26" s="8"/>
      <c r="O26" s="8"/>
      <c r="P26" s="8"/>
      <c r="Q26" s="8"/>
      <c r="R26" s="8"/>
      <c r="S26" s="8"/>
    </row>
    <row r="27" spans="1:19" ht="12.75" customHeight="1" thickBot="1" x14ac:dyDescent="0.3">
      <c r="A27" s="8"/>
      <c r="B27" s="8"/>
      <c r="C27" s="40" t="s">
        <v>20</v>
      </c>
      <c r="D27" s="16" t="s">
        <v>0</v>
      </c>
      <c r="E27" s="40" t="s">
        <v>70</v>
      </c>
      <c r="F27" s="70"/>
      <c r="G27" s="40" t="s">
        <v>48</v>
      </c>
      <c r="H27" s="8"/>
      <c r="I27" s="8"/>
      <c r="J27" s="8"/>
      <c r="K27" s="8"/>
      <c r="L27" s="8"/>
      <c r="M27" s="8"/>
      <c r="N27" s="8"/>
      <c r="O27" s="8"/>
      <c r="P27" s="8"/>
      <c r="Q27" s="8"/>
      <c r="R27" s="8"/>
      <c r="S27" s="8"/>
    </row>
    <row r="28" spans="1:19" ht="12.75" customHeight="1" x14ac:dyDescent="0.25">
      <c r="A28" s="8"/>
      <c r="B28" s="8"/>
      <c r="C28" s="45">
        <f>SUM(G21)</f>
        <v>2018</v>
      </c>
      <c r="D28" s="46" t="str">
        <f>VLOOKUP($G$19,DropDown!$A$1:$L$12,1,FALSE)</f>
        <v>July</v>
      </c>
      <c r="E28" s="41">
        <v>18</v>
      </c>
      <c r="F28" s="41">
        <v>25</v>
      </c>
      <c r="G28" s="48">
        <f>SUM(E28/F28)</f>
        <v>0.72</v>
      </c>
      <c r="H28" s="8"/>
      <c r="I28" s="8"/>
      <c r="J28" s="8"/>
      <c r="K28" s="8"/>
      <c r="L28" s="8"/>
      <c r="M28" s="8"/>
      <c r="N28" s="8"/>
      <c r="O28" s="8"/>
      <c r="P28" s="8"/>
      <c r="Q28" s="8"/>
      <c r="R28" s="8"/>
      <c r="S28" s="8"/>
    </row>
    <row r="29" spans="1:19" ht="12.75" customHeight="1" x14ac:dyDescent="0.25">
      <c r="A29" s="8"/>
      <c r="B29" s="8"/>
      <c r="C29" s="43">
        <f t="shared" ref="C29:C39" si="0">IF(OR(D28="December", C28=($G$21+1)), ($G$21+1), $G$21)</f>
        <v>2018</v>
      </c>
      <c r="D29" s="17" t="str">
        <f>VLOOKUP($G$19,DropDown!$A$1:$L$12,2,FALSE)</f>
        <v>August</v>
      </c>
      <c r="E29" s="42">
        <v>14</v>
      </c>
      <c r="F29" s="42">
        <v>25</v>
      </c>
      <c r="G29" s="48">
        <f t="shared" ref="G29:G39" si="1">SUM(E29/F29)</f>
        <v>0.56000000000000005</v>
      </c>
      <c r="H29" s="8"/>
      <c r="I29" s="8"/>
      <c r="J29" s="8"/>
      <c r="K29" s="8"/>
      <c r="L29" s="8"/>
      <c r="M29" s="8"/>
      <c r="N29" s="8"/>
      <c r="O29" s="8"/>
      <c r="P29" s="8"/>
      <c r="Q29" s="8"/>
      <c r="R29" s="8"/>
      <c r="S29" s="8"/>
    </row>
    <row r="30" spans="1:19" ht="12.75" customHeight="1" x14ac:dyDescent="0.25">
      <c r="A30" s="8"/>
      <c r="B30" s="8"/>
      <c r="C30" s="43">
        <f t="shared" si="0"/>
        <v>2018</v>
      </c>
      <c r="D30" s="17" t="str">
        <f>VLOOKUP($G$19,DropDown!$A$1:$L$12,3,FALSE)</f>
        <v>September</v>
      </c>
      <c r="E30" s="42">
        <v>17</v>
      </c>
      <c r="F30" s="42">
        <v>25</v>
      </c>
      <c r="G30" s="48">
        <f t="shared" si="1"/>
        <v>0.68</v>
      </c>
      <c r="H30" s="8"/>
      <c r="I30" s="8"/>
      <c r="J30" s="8"/>
      <c r="K30" s="8"/>
      <c r="L30" s="8"/>
      <c r="M30" s="8"/>
      <c r="N30" s="8"/>
      <c r="O30" s="8"/>
      <c r="P30" s="8"/>
      <c r="Q30" s="8"/>
      <c r="R30" s="8"/>
      <c r="S30" s="8"/>
    </row>
    <row r="31" spans="1:19" ht="12.75" customHeight="1" x14ac:dyDescent="0.25">
      <c r="A31" s="8"/>
      <c r="B31" s="8"/>
      <c r="C31" s="43">
        <f t="shared" si="0"/>
        <v>2018</v>
      </c>
      <c r="D31" s="17" t="str">
        <f>VLOOKUP($G$19,DropDown!$A$1:$L$12,4,FALSE)</f>
        <v>October</v>
      </c>
      <c r="E31" s="42">
        <v>20</v>
      </c>
      <c r="F31" s="42">
        <v>25</v>
      </c>
      <c r="G31" s="48">
        <f t="shared" si="1"/>
        <v>0.8</v>
      </c>
      <c r="H31" s="8"/>
      <c r="I31" s="8"/>
      <c r="J31" s="8"/>
      <c r="K31" s="8"/>
      <c r="L31" s="8"/>
      <c r="M31" s="8"/>
      <c r="N31" s="8"/>
      <c r="O31" s="8"/>
      <c r="P31" s="8"/>
      <c r="Q31" s="8"/>
      <c r="R31" s="8"/>
      <c r="S31" s="8"/>
    </row>
    <row r="32" spans="1:19" ht="12.75" customHeight="1" x14ac:dyDescent="0.25">
      <c r="A32" s="8"/>
      <c r="B32" s="8"/>
      <c r="C32" s="43">
        <f t="shared" si="0"/>
        <v>2018</v>
      </c>
      <c r="D32" s="17" t="str">
        <f>VLOOKUP($G$19,DropDown!$A$1:$L$12,5,FALSE)</f>
        <v>November</v>
      </c>
      <c r="E32" s="42">
        <v>16</v>
      </c>
      <c r="F32" s="42">
        <v>25</v>
      </c>
      <c r="G32" s="48">
        <f t="shared" si="1"/>
        <v>0.64</v>
      </c>
      <c r="H32" s="8"/>
      <c r="I32" s="8"/>
      <c r="J32" s="8"/>
      <c r="K32" s="8"/>
      <c r="L32" s="8"/>
      <c r="M32" s="8"/>
      <c r="N32" s="8"/>
      <c r="O32" s="8"/>
      <c r="P32" s="8"/>
      <c r="Q32" s="8"/>
      <c r="R32" s="8"/>
      <c r="S32" s="8"/>
    </row>
    <row r="33" spans="1:20" ht="12.75" customHeight="1" x14ac:dyDescent="0.25">
      <c r="A33" s="8"/>
      <c r="B33" s="8"/>
      <c r="C33" s="43">
        <f t="shared" si="0"/>
        <v>2018</v>
      </c>
      <c r="D33" s="17" t="str">
        <f>VLOOKUP($G$19,DropDown!$A$1:$L$12,6,FALSE)</f>
        <v>December</v>
      </c>
      <c r="E33" s="42">
        <v>22</v>
      </c>
      <c r="F33" s="42">
        <v>30</v>
      </c>
      <c r="G33" s="48">
        <f t="shared" si="1"/>
        <v>0.73333333333333328</v>
      </c>
      <c r="H33" s="8"/>
      <c r="I33" s="8"/>
      <c r="J33" s="8"/>
      <c r="K33" s="8"/>
      <c r="L33" s="8"/>
      <c r="M33" s="8"/>
      <c r="N33" s="8"/>
      <c r="O33" s="8"/>
      <c r="P33" s="8"/>
      <c r="Q33" s="8"/>
      <c r="R33" s="8"/>
      <c r="S33" s="8"/>
    </row>
    <row r="34" spans="1:20" ht="12.75" customHeight="1" x14ac:dyDescent="0.25">
      <c r="A34" s="8"/>
      <c r="B34" s="8"/>
      <c r="C34" s="43">
        <f t="shared" si="0"/>
        <v>2019</v>
      </c>
      <c r="D34" s="17" t="str">
        <f>VLOOKUP($G$19,DropDown!$A$1:$L$12,7,FALSE)</f>
        <v>January</v>
      </c>
      <c r="E34" s="42">
        <v>26</v>
      </c>
      <c r="F34" s="42">
        <v>30</v>
      </c>
      <c r="G34" s="48">
        <f t="shared" si="1"/>
        <v>0.8666666666666667</v>
      </c>
      <c r="H34" s="8"/>
      <c r="I34" s="8"/>
      <c r="J34" s="8"/>
      <c r="K34" s="8"/>
      <c r="L34" s="8"/>
      <c r="M34" s="8"/>
      <c r="N34" s="8"/>
      <c r="O34" s="8"/>
      <c r="P34" s="8"/>
      <c r="Q34" s="8"/>
      <c r="R34" s="8"/>
      <c r="S34" s="8"/>
    </row>
    <row r="35" spans="1:20" ht="12.75" customHeight="1" x14ac:dyDescent="0.25">
      <c r="A35" s="8"/>
      <c r="B35" s="8"/>
      <c r="C35" s="43">
        <f t="shared" si="0"/>
        <v>2019</v>
      </c>
      <c r="D35" s="17" t="str">
        <f>VLOOKUP($G$19,DropDown!$A$1:$L$12,8,FALSE)</f>
        <v>February</v>
      </c>
      <c r="E35" s="42">
        <v>29</v>
      </c>
      <c r="F35" s="42">
        <v>30</v>
      </c>
      <c r="G35" s="48">
        <f t="shared" si="1"/>
        <v>0.96666666666666667</v>
      </c>
      <c r="H35" s="8"/>
      <c r="I35" s="8"/>
      <c r="J35" s="8"/>
      <c r="K35" s="8"/>
      <c r="L35" s="8"/>
      <c r="M35" s="8"/>
      <c r="N35" s="8"/>
      <c r="O35" s="8"/>
      <c r="P35" s="8"/>
      <c r="Q35" s="8"/>
      <c r="R35" s="8"/>
      <c r="S35" s="8"/>
    </row>
    <row r="36" spans="1:20" ht="12.75" customHeight="1" x14ac:dyDescent="0.25">
      <c r="A36" s="8"/>
      <c r="B36" s="8"/>
      <c r="C36" s="43">
        <f t="shared" si="0"/>
        <v>2019</v>
      </c>
      <c r="D36" s="17" t="str">
        <f>VLOOKUP($G$19,DropDown!$A$1:$L$12,9,FALSE)</f>
        <v>March</v>
      </c>
      <c r="E36" s="42">
        <v>24</v>
      </c>
      <c r="F36" s="42">
        <v>25</v>
      </c>
      <c r="G36" s="48">
        <f t="shared" si="1"/>
        <v>0.96</v>
      </c>
      <c r="H36" s="8"/>
      <c r="I36" s="8"/>
      <c r="J36" s="8"/>
      <c r="K36" s="8"/>
      <c r="L36" s="8"/>
      <c r="M36" s="8"/>
      <c r="N36" s="8"/>
      <c r="O36" s="8"/>
      <c r="P36" s="8"/>
      <c r="Q36" s="8"/>
      <c r="R36" s="8"/>
      <c r="S36" s="8"/>
    </row>
    <row r="37" spans="1:20" ht="12.75" customHeight="1" x14ac:dyDescent="0.25">
      <c r="A37" s="8"/>
      <c r="B37" s="8"/>
      <c r="C37" s="43">
        <f t="shared" si="0"/>
        <v>2019</v>
      </c>
      <c r="D37" s="17" t="str">
        <f>VLOOKUP($G$19,DropDown!$A$1:$L$12,10,FALSE)</f>
        <v>April</v>
      </c>
      <c r="E37" s="42">
        <v>23</v>
      </c>
      <c r="F37" s="42">
        <v>25</v>
      </c>
      <c r="G37" s="48">
        <f t="shared" si="1"/>
        <v>0.92</v>
      </c>
      <c r="H37" s="8"/>
      <c r="I37" s="8"/>
      <c r="J37" s="8"/>
      <c r="K37" s="8"/>
      <c r="L37" s="8"/>
      <c r="M37" s="8"/>
      <c r="N37" s="8"/>
      <c r="O37" s="8"/>
      <c r="P37" s="8"/>
      <c r="Q37" s="8"/>
      <c r="R37" s="8"/>
      <c r="S37" s="8"/>
    </row>
    <row r="38" spans="1:20" ht="12.75" customHeight="1" x14ac:dyDescent="0.25">
      <c r="A38" s="8"/>
      <c r="B38" s="8"/>
      <c r="C38" s="43">
        <f t="shared" si="0"/>
        <v>2019</v>
      </c>
      <c r="D38" s="17" t="str">
        <f>VLOOKUP($G$19,DropDown!$A$1:$L$12,11,FALSE)</f>
        <v>May</v>
      </c>
      <c r="E38" s="42">
        <v>21</v>
      </c>
      <c r="F38" s="42">
        <v>25</v>
      </c>
      <c r="G38" s="48">
        <f t="shared" si="1"/>
        <v>0.84</v>
      </c>
      <c r="H38" s="8"/>
      <c r="I38" s="8"/>
      <c r="J38" s="8"/>
      <c r="K38" s="8"/>
      <c r="L38" s="8"/>
      <c r="M38" s="8"/>
      <c r="N38" s="8"/>
      <c r="O38" s="8"/>
      <c r="P38" s="8"/>
      <c r="Q38" s="8"/>
      <c r="R38" s="8"/>
      <c r="S38" s="8"/>
    </row>
    <row r="39" spans="1:20" ht="12.75" customHeight="1" x14ac:dyDescent="0.25">
      <c r="A39" s="8"/>
      <c r="B39" s="8"/>
      <c r="C39" s="43">
        <f t="shared" si="0"/>
        <v>2019</v>
      </c>
      <c r="D39" s="17" t="str">
        <f>VLOOKUP($G$19,DropDown!$A$1:$L$12,12,FALSE)</f>
        <v>June</v>
      </c>
      <c r="E39" s="42">
        <v>23</v>
      </c>
      <c r="F39" s="42">
        <v>25</v>
      </c>
      <c r="G39" s="48">
        <f t="shared" si="1"/>
        <v>0.92</v>
      </c>
      <c r="H39" s="8"/>
      <c r="I39" s="8"/>
      <c r="J39" s="8"/>
      <c r="K39" s="8"/>
      <c r="L39" s="8"/>
      <c r="M39" s="8"/>
      <c r="N39" s="8"/>
      <c r="O39" s="8"/>
      <c r="P39" s="8"/>
      <c r="Q39" s="8"/>
      <c r="R39" s="8"/>
      <c r="S39" s="8"/>
      <c r="T39" s="50"/>
    </row>
    <row r="40" spans="1:20" ht="12.75" customHeight="1" x14ac:dyDescent="0.25">
      <c r="A40" s="8"/>
      <c r="B40" s="8"/>
      <c r="C40" s="8"/>
      <c r="D40" s="8"/>
      <c r="E40" s="8"/>
      <c r="F40" s="8"/>
      <c r="G40" s="8"/>
      <c r="H40" s="8"/>
      <c r="I40" s="8"/>
      <c r="J40" s="8"/>
      <c r="K40" s="8"/>
      <c r="L40" s="8"/>
      <c r="M40" s="8"/>
      <c r="N40" s="8"/>
      <c r="O40" s="8"/>
      <c r="P40" s="8"/>
      <c r="Q40" s="8"/>
      <c r="R40" s="8"/>
      <c r="S40" s="8"/>
    </row>
    <row r="41" spans="1:20" ht="12.75" customHeight="1" x14ac:dyDescent="0.25">
      <c r="A41" s="8"/>
      <c r="B41" s="14" t="s">
        <v>16</v>
      </c>
      <c r="C41" s="58" t="s">
        <v>63</v>
      </c>
      <c r="D41" s="58"/>
      <c r="E41" s="58"/>
      <c r="F41" s="58"/>
      <c r="G41" s="58"/>
      <c r="H41" s="8"/>
      <c r="I41" s="8"/>
      <c r="J41" s="8"/>
      <c r="K41" s="8"/>
      <c r="L41" s="8"/>
      <c r="M41" s="8"/>
      <c r="N41" s="8"/>
      <c r="O41" s="8"/>
      <c r="P41" s="8"/>
      <c r="Q41" s="8"/>
      <c r="R41" s="8"/>
      <c r="S41" s="8"/>
    </row>
    <row r="42" spans="1:20" ht="12.75" customHeight="1" x14ac:dyDescent="0.25">
      <c r="A42" s="8"/>
      <c r="B42" s="8"/>
      <c r="C42" s="58"/>
      <c r="D42" s="58"/>
      <c r="E42" s="58"/>
      <c r="F42" s="58"/>
      <c r="G42" s="58"/>
      <c r="H42" s="8"/>
      <c r="I42" s="8"/>
      <c r="J42" s="8"/>
      <c r="K42" s="8"/>
      <c r="L42" s="8"/>
      <c r="M42" s="8"/>
      <c r="N42" s="8"/>
      <c r="O42" s="8"/>
      <c r="P42" s="8"/>
      <c r="Q42" s="8"/>
      <c r="R42" s="8"/>
      <c r="S42" s="8"/>
    </row>
  </sheetData>
  <mergeCells count="6">
    <mergeCell ref="C23:G24"/>
    <mergeCell ref="F26:F27"/>
    <mergeCell ref="C41:G42"/>
    <mergeCell ref="A1:E1"/>
    <mergeCell ref="B3:G5"/>
    <mergeCell ref="C8:G17"/>
  </mergeCells>
  <dataValidations count="1">
    <dataValidation type="list" allowBlank="1" showInputMessage="1" showErrorMessage="1" sqref="G19" xr:uid="{0D052D30-D5C0-4702-A481-FC6BA44C0729}">
      <formula1>months</formula1>
    </dataValidation>
  </dataValidation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1DAEBA-CAAE-49C6-9759-AA44B7AF09B6}">
  <dimension ref="A1:T43"/>
  <sheetViews>
    <sheetView tabSelected="1" workbookViewId="0">
      <selection activeCell="F35" sqref="F35"/>
    </sheetView>
  </sheetViews>
  <sheetFormatPr defaultRowHeight="12.75" customHeight="1" x14ac:dyDescent="0.25"/>
  <cols>
    <col min="1" max="1" width="2.85546875" customWidth="1"/>
    <col min="2" max="2" width="3.42578125" customWidth="1"/>
    <col min="3" max="3" width="6.85546875" customWidth="1"/>
    <col min="4" max="4" width="10.5703125" customWidth="1"/>
    <col min="5" max="5" width="9.7109375" customWidth="1"/>
    <col min="6" max="6" width="11.5703125" customWidth="1"/>
    <col min="7" max="7" width="11" customWidth="1"/>
    <col min="19" max="19" width="3.28515625" customWidth="1"/>
    <col min="20" max="20" width="22.7109375" customWidth="1"/>
  </cols>
  <sheetData>
    <row r="1" spans="1:19" ht="45.75" customHeight="1" x14ac:dyDescent="0.25">
      <c r="A1" s="54" t="s">
        <v>5</v>
      </c>
      <c r="B1" s="55"/>
      <c r="C1" s="55"/>
      <c r="D1" s="55"/>
      <c r="E1" s="55"/>
      <c r="F1" s="8"/>
      <c r="G1" s="8"/>
      <c r="H1" s="8"/>
      <c r="I1" s="8"/>
      <c r="J1" s="8"/>
      <c r="K1" s="8"/>
      <c r="L1" s="8"/>
      <c r="M1" s="8"/>
      <c r="N1" s="8"/>
      <c r="O1" s="8"/>
      <c r="P1" s="8"/>
      <c r="Q1" s="8"/>
      <c r="R1" s="8"/>
      <c r="S1" s="8"/>
    </row>
    <row r="2" spans="1:19" ht="12.75" customHeight="1" thickBot="1" x14ac:dyDescent="0.3">
      <c r="A2" s="8"/>
      <c r="B2" s="11"/>
      <c r="C2" s="11"/>
      <c r="D2" s="11"/>
      <c r="E2" s="11"/>
      <c r="F2" s="11"/>
      <c r="G2" s="11"/>
      <c r="H2" s="11"/>
      <c r="I2" s="11"/>
      <c r="J2" s="11"/>
      <c r="K2" s="11"/>
      <c r="L2" s="11"/>
      <c r="M2" s="11"/>
      <c r="N2" s="11"/>
      <c r="O2" s="11"/>
      <c r="P2" s="11"/>
      <c r="Q2" s="11"/>
      <c r="R2" s="11"/>
      <c r="S2" s="8"/>
    </row>
    <row r="3" spans="1:19" ht="12.75" customHeight="1" x14ac:dyDescent="0.25">
      <c r="A3" s="8"/>
      <c r="B3" s="59" t="s">
        <v>68</v>
      </c>
      <c r="C3" s="60"/>
      <c r="D3" s="60"/>
      <c r="E3" s="60"/>
      <c r="F3" s="60"/>
      <c r="G3" s="61"/>
      <c r="H3" s="8"/>
      <c r="I3" s="8"/>
      <c r="J3" s="8"/>
      <c r="K3" s="8"/>
      <c r="L3" s="8"/>
      <c r="M3" s="8"/>
      <c r="N3" s="8"/>
      <c r="O3" s="8"/>
      <c r="P3" s="8"/>
      <c r="Q3" s="8"/>
      <c r="R3" s="8"/>
      <c r="S3" s="8"/>
    </row>
    <row r="4" spans="1:19" s="4" customFormat="1" ht="12.75" customHeight="1" x14ac:dyDescent="0.25">
      <c r="A4" s="12"/>
      <c r="B4" s="62"/>
      <c r="C4" s="63"/>
      <c r="D4" s="63"/>
      <c r="E4" s="63"/>
      <c r="F4" s="63"/>
      <c r="G4" s="64"/>
      <c r="H4" s="12"/>
      <c r="I4" s="12"/>
      <c r="J4" s="12"/>
      <c r="K4" s="12"/>
      <c r="L4" s="12"/>
      <c r="M4" s="12"/>
      <c r="N4" s="12"/>
      <c r="O4" s="12"/>
      <c r="P4" s="12"/>
      <c r="Q4" s="12"/>
      <c r="R4" s="12"/>
      <c r="S4" s="12"/>
    </row>
    <row r="5" spans="1:19" ht="12.75" customHeight="1" thickBot="1" x14ac:dyDescent="0.3">
      <c r="A5" s="8"/>
      <c r="B5" s="65"/>
      <c r="C5" s="66"/>
      <c r="D5" s="66"/>
      <c r="E5" s="66"/>
      <c r="F5" s="66"/>
      <c r="G5" s="67"/>
      <c r="H5" s="8"/>
      <c r="I5" s="8"/>
      <c r="J5" s="8"/>
      <c r="K5" s="8"/>
      <c r="L5" s="8"/>
      <c r="M5" s="8"/>
      <c r="N5" s="8"/>
      <c r="O5" s="8"/>
      <c r="P5" s="8"/>
      <c r="Q5" s="8"/>
      <c r="R5" s="8"/>
      <c r="S5" s="8"/>
    </row>
    <row r="6" spans="1:19" ht="12.75" customHeight="1" x14ac:dyDescent="0.25">
      <c r="A6" s="8"/>
      <c r="B6" s="13"/>
      <c r="C6" s="8"/>
      <c r="D6" s="8"/>
      <c r="E6" s="8"/>
      <c r="F6" s="8"/>
      <c r="G6" s="8"/>
      <c r="H6" s="8"/>
      <c r="I6" s="8"/>
      <c r="J6" s="8"/>
      <c r="K6" s="8"/>
      <c r="L6" s="8"/>
      <c r="M6" s="8"/>
      <c r="N6" s="8"/>
      <c r="O6" s="8"/>
      <c r="P6" s="8"/>
      <c r="Q6" s="8"/>
      <c r="R6" s="8"/>
      <c r="S6" s="8"/>
    </row>
    <row r="7" spans="1:19" ht="12.75" customHeight="1" thickBot="1" x14ac:dyDescent="0.3">
      <c r="A7" s="8"/>
      <c r="B7" s="9" t="s">
        <v>15</v>
      </c>
      <c r="C7" s="10"/>
      <c r="D7" s="10"/>
      <c r="E7" s="10"/>
      <c r="F7" s="10"/>
      <c r="G7" s="10"/>
      <c r="H7" s="8"/>
      <c r="I7" s="8"/>
      <c r="J7" s="8"/>
      <c r="K7" s="8"/>
      <c r="L7" s="8"/>
      <c r="M7" s="8"/>
      <c r="N7" s="8"/>
      <c r="O7" s="8"/>
      <c r="P7" s="8"/>
      <c r="Q7" s="8"/>
      <c r="R7" s="8"/>
      <c r="S7" s="8"/>
    </row>
    <row r="8" spans="1:19" ht="12.75" customHeight="1" x14ac:dyDescent="0.25">
      <c r="A8" s="8"/>
      <c r="B8" s="14" t="s">
        <v>16</v>
      </c>
      <c r="C8" s="68" t="s">
        <v>72</v>
      </c>
      <c r="D8" s="68"/>
      <c r="E8" s="68"/>
      <c r="F8" s="68"/>
      <c r="G8" s="68"/>
      <c r="H8" s="8"/>
      <c r="I8" s="8"/>
      <c r="J8" s="8"/>
      <c r="K8" s="8"/>
      <c r="L8" s="8"/>
      <c r="M8" s="8"/>
      <c r="N8" s="8"/>
      <c r="O8" s="8"/>
      <c r="P8" s="8"/>
      <c r="Q8" s="8"/>
      <c r="R8" s="8"/>
      <c r="S8" s="8"/>
    </row>
    <row r="9" spans="1:19" ht="12.75" customHeight="1" x14ac:dyDescent="0.25">
      <c r="A9" s="8"/>
      <c r="B9" s="8"/>
      <c r="C9" s="57"/>
      <c r="D9" s="57"/>
      <c r="E9" s="57"/>
      <c r="F9" s="57"/>
      <c r="G9" s="57"/>
      <c r="H9" s="8"/>
      <c r="I9" s="8"/>
      <c r="J9" s="8"/>
      <c r="K9" s="8"/>
      <c r="L9" s="8"/>
      <c r="M9" s="8"/>
      <c r="N9" s="8"/>
      <c r="O9" s="8"/>
      <c r="P9" s="8"/>
      <c r="Q9" s="8"/>
      <c r="R9" s="8"/>
      <c r="S9" s="8"/>
    </row>
    <row r="10" spans="1:19" ht="12.75" customHeight="1" x14ac:dyDescent="0.25">
      <c r="A10" s="8"/>
      <c r="B10" s="8"/>
      <c r="C10" s="57"/>
      <c r="D10" s="57"/>
      <c r="E10" s="57"/>
      <c r="F10" s="57"/>
      <c r="G10" s="57"/>
      <c r="H10" s="8"/>
      <c r="I10" s="8"/>
      <c r="J10" s="8"/>
      <c r="K10" s="8"/>
      <c r="L10" s="8"/>
      <c r="M10" s="8"/>
      <c r="N10" s="8"/>
      <c r="O10" s="8"/>
      <c r="P10" s="8"/>
      <c r="Q10" s="8"/>
      <c r="R10" s="8"/>
      <c r="S10" s="8"/>
    </row>
    <row r="11" spans="1:19" ht="12.75" customHeight="1" x14ac:dyDescent="0.25">
      <c r="A11" s="8"/>
      <c r="B11" s="38"/>
      <c r="C11" s="57"/>
      <c r="D11" s="57"/>
      <c r="E11" s="57"/>
      <c r="F11" s="57"/>
      <c r="G11" s="57"/>
      <c r="H11" s="8"/>
      <c r="I11" s="8"/>
      <c r="J11" s="8"/>
      <c r="K11" s="8"/>
      <c r="L11" s="8"/>
      <c r="M11" s="8"/>
      <c r="N11" s="8"/>
      <c r="O11" s="8"/>
      <c r="P11" s="8"/>
      <c r="Q11" s="8"/>
      <c r="R11" s="8"/>
      <c r="S11" s="8"/>
    </row>
    <row r="12" spans="1:19" ht="12.75" customHeight="1" x14ac:dyDescent="0.25">
      <c r="B12" s="8"/>
      <c r="C12" s="57"/>
      <c r="D12" s="57"/>
      <c r="E12" s="57"/>
      <c r="F12" s="57"/>
      <c r="G12" s="57"/>
      <c r="H12" s="8"/>
      <c r="I12" s="8"/>
      <c r="J12" s="8"/>
      <c r="K12" s="8"/>
      <c r="L12" s="8"/>
      <c r="M12" s="8"/>
      <c r="N12" s="8"/>
      <c r="O12" s="8"/>
      <c r="P12" s="8"/>
      <c r="Q12" s="8"/>
      <c r="R12" s="8"/>
      <c r="S12" s="8"/>
    </row>
    <row r="13" spans="1:19" ht="12.75" customHeight="1" x14ac:dyDescent="0.25">
      <c r="A13" s="8"/>
      <c r="B13" s="8"/>
      <c r="C13" s="57"/>
      <c r="D13" s="57"/>
      <c r="E13" s="57"/>
      <c r="F13" s="57"/>
      <c r="G13" s="57"/>
      <c r="H13" s="8"/>
      <c r="I13" s="8"/>
      <c r="J13" s="8"/>
      <c r="K13" s="8"/>
      <c r="L13" s="8"/>
      <c r="M13" s="8"/>
      <c r="N13" s="8"/>
      <c r="O13" s="8"/>
      <c r="P13" s="8"/>
      <c r="Q13" s="8"/>
      <c r="R13" s="8"/>
      <c r="S13" s="8"/>
    </row>
    <row r="14" spans="1:19" ht="12.75" customHeight="1" x14ac:dyDescent="0.25">
      <c r="A14" s="8"/>
      <c r="B14" s="8"/>
      <c r="C14" s="57"/>
      <c r="D14" s="57"/>
      <c r="E14" s="57"/>
      <c r="F14" s="57"/>
      <c r="G14" s="57"/>
      <c r="H14" s="8"/>
      <c r="I14" s="8"/>
      <c r="J14" s="8"/>
      <c r="K14" s="8"/>
      <c r="L14" s="8"/>
      <c r="M14" s="8"/>
      <c r="N14" s="8"/>
      <c r="O14" s="8"/>
      <c r="P14" s="8"/>
      <c r="Q14" s="8"/>
      <c r="R14" s="8"/>
      <c r="S14" s="8"/>
    </row>
    <row r="15" spans="1:19" ht="12.75" customHeight="1" x14ac:dyDescent="0.25">
      <c r="A15" s="8"/>
      <c r="B15" s="8"/>
      <c r="C15" s="57"/>
      <c r="D15" s="57"/>
      <c r="E15" s="57"/>
      <c r="F15" s="57"/>
      <c r="G15" s="57"/>
      <c r="H15" s="8"/>
      <c r="I15" s="8"/>
      <c r="J15" s="8"/>
      <c r="K15" s="8"/>
      <c r="L15" s="8"/>
      <c r="M15" s="8"/>
      <c r="N15" s="8"/>
      <c r="O15" s="8"/>
      <c r="P15" s="8"/>
      <c r="Q15" s="8"/>
      <c r="R15" s="8"/>
      <c r="S15" s="8"/>
    </row>
    <row r="16" spans="1:19" ht="12.75" customHeight="1" x14ac:dyDescent="0.25">
      <c r="A16" s="8"/>
      <c r="B16" s="8"/>
      <c r="C16" s="57"/>
      <c r="D16" s="57"/>
      <c r="E16" s="57"/>
      <c r="F16" s="57"/>
      <c r="G16" s="57"/>
      <c r="H16" s="8"/>
      <c r="I16" s="8"/>
      <c r="J16" s="8"/>
      <c r="K16" s="8"/>
      <c r="L16" s="8"/>
      <c r="M16" s="8"/>
      <c r="N16" s="8"/>
      <c r="O16" s="8"/>
      <c r="P16" s="8"/>
      <c r="Q16" s="8"/>
      <c r="R16" s="8"/>
      <c r="S16" s="8"/>
    </row>
    <row r="17" spans="1:19" ht="12.75" customHeight="1" x14ac:dyDescent="0.25">
      <c r="A17" s="8"/>
      <c r="C17" s="57"/>
      <c r="D17" s="57"/>
      <c r="E17" s="57"/>
      <c r="F17" s="57"/>
      <c r="G17" s="57"/>
      <c r="H17" s="8"/>
      <c r="I17" s="8"/>
      <c r="J17" s="8"/>
      <c r="K17" s="8"/>
      <c r="L17" s="8"/>
      <c r="M17" s="8"/>
      <c r="N17" s="8"/>
      <c r="O17" s="8"/>
      <c r="P17" s="8"/>
      <c r="Q17" s="8"/>
      <c r="R17" s="8"/>
      <c r="S17" s="8"/>
    </row>
    <row r="18" spans="1:19" ht="12.75" customHeight="1" x14ac:dyDescent="0.25">
      <c r="A18" s="8"/>
      <c r="B18" s="8"/>
      <c r="C18" s="57"/>
      <c r="D18" s="57"/>
      <c r="E18" s="57"/>
      <c r="F18" s="57"/>
      <c r="G18" s="57"/>
      <c r="H18" s="8"/>
      <c r="I18" s="8"/>
      <c r="J18" s="8"/>
      <c r="K18" s="8"/>
      <c r="L18" s="8"/>
      <c r="M18" s="8"/>
      <c r="N18" s="8"/>
      <c r="O18" s="8"/>
      <c r="P18" s="8"/>
      <c r="Q18" s="8"/>
      <c r="R18" s="8"/>
      <c r="S18" s="8"/>
    </row>
    <row r="19" spans="1:19" ht="12.75" customHeight="1" thickBot="1" x14ac:dyDescent="0.3">
      <c r="A19" s="8"/>
      <c r="B19" s="8"/>
      <c r="C19" s="8"/>
      <c r="D19" s="8"/>
      <c r="E19" s="8"/>
      <c r="F19" s="8"/>
      <c r="G19" s="8"/>
      <c r="H19" s="8"/>
      <c r="I19" s="8"/>
      <c r="J19" s="8"/>
      <c r="K19" s="8"/>
      <c r="L19" s="8"/>
      <c r="M19" s="8"/>
      <c r="N19" s="8"/>
      <c r="O19" s="8"/>
      <c r="P19" s="8"/>
      <c r="Q19" s="8"/>
      <c r="R19" s="8"/>
      <c r="S19" s="8"/>
    </row>
    <row r="20" spans="1:19" ht="12.75" customHeight="1" thickBot="1" x14ac:dyDescent="0.3">
      <c r="A20" s="8"/>
      <c r="B20" s="2" t="s">
        <v>16</v>
      </c>
      <c r="C20" s="15" t="s">
        <v>18</v>
      </c>
      <c r="D20" s="3"/>
      <c r="E20" s="3"/>
      <c r="F20" s="3"/>
      <c r="G20" s="6" t="s">
        <v>9</v>
      </c>
      <c r="H20" s="8"/>
      <c r="I20" s="8"/>
      <c r="J20" s="8"/>
      <c r="K20" s="8"/>
      <c r="L20" s="8"/>
      <c r="M20" s="8"/>
      <c r="N20" s="8"/>
      <c r="O20" s="8"/>
      <c r="P20" s="8"/>
      <c r="Q20" s="8"/>
      <c r="R20" s="8"/>
      <c r="S20" s="8"/>
    </row>
    <row r="21" spans="1:19" ht="12.75" customHeight="1" thickBot="1" x14ac:dyDescent="0.3">
      <c r="A21" s="8"/>
      <c r="B21" s="38"/>
      <c r="C21" s="38"/>
      <c r="D21" s="38"/>
      <c r="E21" s="38"/>
      <c r="F21" s="38"/>
      <c r="G21" s="39"/>
      <c r="H21" s="8"/>
      <c r="I21" s="8"/>
      <c r="J21" s="8"/>
      <c r="K21" s="8"/>
      <c r="L21" s="8"/>
      <c r="M21" s="8"/>
      <c r="N21" s="8"/>
      <c r="O21" s="8"/>
      <c r="P21" s="8"/>
      <c r="Q21" s="8"/>
      <c r="R21" s="8"/>
      <c r="S21" s="8"/>
    </row>
    <row r="22" spans="1:19" ht="12.75" customHeight="1" thickBot="1" x14ac:dyDescent="0.3">
      <c r="A22" s="8"/>
      <c r="B22" s="14" t="s">
        <v>16</v>
      </c>
      <c r="C22" s="15" t="s">
        <v>21</v>
      </c>
      <c r="D22" s="8"/>
      <c r="E22" s="8"/>
      <c r="F22" s="8"/>
      <c r="G22" s="6">
        <v>2018</v>
      </c>
      <c r="H22" s="8"/>
      <c r="I22" s="8"/>
      <c r="J22" s="8"/>
      <c r="K22" s="8"/>
      <c r="L22" s="8"/>
      <c r="M22" s="8"/>
      <c r="N22" s="8"/>
      <c r="O22" s="8"/>
      <c r="P22" s="8"/>
      <c r="Q22" s="8"/>
      <c r="R22" s="8"/>
      <c r="S22" s="8"/>
    </row>
    <row r="23" spans="1:19" ht="12.75" customHeight="1" x14ac:dyDescent="0.25">
      <c r="A23" s="8"/>
      <c r="C23" s="8"/>
      <c r="D23" s="37"/>
      <c r="E23" s="37"/>
      <c r="F23" s="37"/>
      <c r="G23" s="37"/>
      <c r="H23" s="8"/>
      <c r="I23" s="8"/>
      <c r="J23" s="8"/>
      <c r="K23" s="8"/>
      <c r="L23" s="8"/>
      <c r="M23" s="8"/>
      <c r="N23" s="8"/>
      <c r="O23" s="8"/>
      <c r="P23" s="8"/>
      <c r="Q23" s="8"/>
      <c r="R23" s="8"/>
      <c r="S23" s="8"/>
    </row>
    <row r="24" spans="1:19" ht="12.75" customHeight="1" x14ac:dyDescent="0.25">
      <c r="A24" s="8"/>
      <c r="B24" s="14" t="s">
        <v>16</v>
      </c>
      <c r="C24" s="58" t="s">
        <v>69</v>
      </c>
      <c r="D24" s="58"/>
      <c r="E24" s="58"/>
      <c r="F24" s="58"/>
      <c r="G24" s="58"/>
      <c r="H24" s="8"/>
      <c r="I24" s="8"/>
      <c r="J24" s="8"/>
      <c r="K24" s="8"/>
      <c r="L24" s="8"/>
      <c r="M24" s="8"/>
      <c r="N24" s="8"/>
      <c r="O24" s="8"/>
      <c r="P24" s="8"/>
      <c r="Q24" s="8"/>
      <c r="R24" s="8"/>
      <c r="S24" s="8"/>
    </row>
    <row r="25" spans="1:19" ht="12.75" customHeight="1" x14ac:dyDescent="0.25">
      <c r="A25" s="8"/>
      <c r="B25" s="8"/>
      <c r="C25" s="58"/>
      <c r="D25" s="58"/>
      <c r="E25" s="58"/>
      <c r="F25" s="58"/>
      <c r="G25" s="58"/>
      <c r="H25" s="8"/>
      <c r="I25" s="8"/>
      <c r="J25" s="8"/>
      <c r="K25" s="8"/>
      <c r="L25" s="8"/>
      <c r="M25" s="8"/>
      <c r="N25" s="8"/>
      <c r="O25" s="8"/>
      <c r="P25" s="8"/>
      <c r="Q25" s="8"/>
      <c r="R25" s="8"/>
      <c r="S25" s="8"/>
    </row>
    <row r="26" spans="1:19" ht="12.75" customHeight="1" x14ac:dyDescent="0.25">
      <c r="A26" s="8"/>
      <c r="B26" s="8"/>
      <c r="C26" s="8"/>
      <c r="D26" s="8"/>
      <c r="E26" s="8"/>
      <c r="F26" s="8"/>
      <c r="G26" s="8"/>
      <c r="H26" s="8"/>
      <c r="I26" s="8"/>
      <c r="J26" s="8"/>
      <c r="K26" s="8"/>
      <c r="L26" s="8"/>
      <c r="M26" s="8"/>
      <c r="N26" s="8"/>
      <c r="O26" s="8"/>
      <c r="P26" s="8"/>
      <c r="Q26" s="8"/>
      <c r="R26" s="8"/>
      <c r="S26" s="8"/>
    </row>
    <row r="27" spans="1:19" ht="12.75" customHeight="1" x14ac:dyDescent="0.25">
      <c r="A27" s="8"/>
      <c r="B27" s="8"/>
      <c r="C27" s="8"/>
      <c r="D27" s="8"/>
      <c r="E27" s="8"/>
      <c r="G27" s="8"/>
      <c r="H27" s="8"/>
      <c r="I27" s="8"/>
      <c r="J27" s="8"/>
      <c r="K27" s="8"/>
      <c r="L27" s="8"/>
      <c r="M27" s="8"/>
      <c r="N27" s="8"/>
      <c r="O27" s="8"/>
      <c r="P27" s="8"/>
      <c r="Q27" s="8"/>
      <c r="R27" s="8"/>
      <c r="S27" s="8"/>
    </row>
    <row r="28" spans="1:19" ht="12.75" customHeight="1" thickBot="1" x14ac:dyDescent="0.3">
      <c r="A28" s="8"/>
      <c r="B28" s="8"/>
      <c r="C28" s="40" t="s">
        <v>20</v>
      </c>
      <c r="D28" s="16" t="s">
        <v>0</v>
      </c>
      <c r="E28" s="40" t="s">
        <v>70</v>
      </c>
      <c r="F28" s="53" t="s">
        <v>71</v>
      </c>
      <c r="G28" s="40" t="s">
        <v>48</v>
      </c>
      <c r="H28" s="8"/>
      <c r="I28" s="8"/>
      <c r="J28" s="8"/>
      <c r="K28" s="8"/>
      <c r="L28" s="8"/>
      <c r="M28" s="8"/>
      <c r="N28" s="8"/>
      <c r="O28" s="8"/>
      <c r="P28" s="8"/>
      <c r="Q28" s="8"/>
      <c r="R28" s="8"/>
      <c r="S28" s="8"/>
    </row>
    <row r="29" spans="1:19" ht="12.75" customHeight="1" x14ac:dyDescent="0.25">
      <c r="A29" s="8"/>
      <c r="B29" s="8"/>
      <c r="C29" s="45">
        <f>SUM(G22)</f>
        <v>2018</v>
      </c>
      <c r="D29" s="46" t="str">
        <f>VLOOKUP($G$20,DropDown!$A$1:$L$12,1,FALSE)</f>
        <v>July</v>
      </c>
      <c r="E29" s="41">
        <v>24</v>
      </c>
      <c r="F29" s="71">
        <v>50</v>
      </c>
      <c r="G29" s="48">
        <f>SUM(E29/F29)</f>
        <v>0.48</v>
      </c>
      <c r="H29" s="8"/>
      <c r="I29" s="8"/>
      <c r="J29" s="8"/>
      <c r="K29" s="8"/>
      <c r="L29" s="8"/>
      <c r="M29" s="8"/>
      <c r="N29" s="8"/>
      <c r="O29" s="8"/>
      <c r="P29" s="8"/>
      <c r="Q29" s="8"/>
      <c r="R29" s="8"/>
      <c r="S29" s="8"/>
    </row>
    <row r="30" spans="1:19" ht="12.75" customHeight="1" x14ac:dyDescent="0.25">
      <c r="A30" s="8"/>
      <c r="B30" s="8"/>
      <c r="C30" s="43">
        <f t="shared" ref="C30:C40" si="0">IF(OR(D29="December", C29=($G$22+1)), ($G$22+1), $G$22)</f>
        <v>2018</v>
      </c>
      <c r="D30" s="17" t="str">
        <f>VLOOKUP($G$20,DropDown!$A$1:$L$12,2,FALSE)</f>
        <v>August</v>
      </c>
      <c r="E30" s="42">
        <v>50</v>
      </c>
      <c r="F30" s="41">
        <v>50</v>
      </c>
      <c r="G30" s="48">
        <f t="shared" ref="G30:G40" si="1">SUM(E30/F30)</f>
        <v>1</v>
      </c>
      <c r="H30" s="8"/>
      <c r="I30" s="8"/>
      <c r="J30" s="8"/>
      <c r="K30" s="8"/>
      <c r="L30" s="8"/>
      <c r="M30" s="8"/>
      <c r="N30" s="8"/>
      <c r="O30" s="8"/>
      <c r="P30" s="8"/>
      <c r="Q30" s="8"/>
      <c r="R30" s="8"/>
      <c r="S30" s="8"/>
    </row>
    <row r="31" spans="1:19" ht="12.75" customHeight="1" x14ac:dyDescent="0.25">
      <c r="A31" s="8"/>
      <c r="B31" s="8"/>
      <c r="C31" s="43">
        <f t="shared" si="0"/>
        <v>2018</v>
      </c>
      <c r="D31" s="17" t="str">
        <f>VLOOKUP($G$20,DropDown!$A$1:$L$12,3,FALSE)</f>
        <v>September</v>
      </c>
      <c r="E31" s="42">
        <v>50</v>
      </c>
      <c r="F31" s="41">
        <v>50</v>
      </c>
      <c r="G31" s="48">
        <f t="shared" si="1"/>
        <v>1</v>
      </c>
      <c r="H31" s="8"/>
      <c r="I31" s="8"/>
      <c r="J31" s="8"/>
      <c r="K31" s="8"/>
      <c r="L31" s="8"/>
      <c r="M31" s="8"/>
      <c r="N31" s="8"/>
      <c r="O31" s="8"/>
      <c r="P31" s="8"/>
      <c r="Q31" s="8"/>
      <c r="R31" s="8"/>
      <c r="S31" s="8"/>
    </row>
    <row r="32" spans="1:19" ht="12.75" customHeight="1" x14ac:dyDescent="0.25">
      <c r="A32" s="8"/>
      <c r="B32" s="8"/>
      <c r="C32" s="43">
        <f t="shared" si="0"/>
        <v>2018</v>
      </c>
      <c r="D32" s="17" t="str">
        <f>VLOOKUP($G$20,DropDown!$A$1:$L$12,4,FALSE)</f>
        <v>October</v>
      </c>
      <c r="E32" s="42">
        <v>50</v>
      </c>
      <c r="F32" s="41">
        <v>50</v>
      </c>
      <c r="G32" s="48">
        <f t="shared" si="1"/>
        <v>1</v>
      </c>
      <c r="H32" s="8"/>
      <c r="I32" s="8"/>
      <c r="J32" s="8"/>
      <c r="K32" s="8"/>
      <c r="L32" s="8"/>
      <c r="M32" s="8"/>
      <c r="N32" s="8"/>
      <c r="O32" s="8"/>
      <c r="P32" s="8"/>
      <c r="Q32" s="8"/>
      <c r="R32" s="8"/>
      <c r="S32" s="8"/>
    </row>
    <row r="33" spans="1:20" ht="12.75" customHeight="1" x14ac:dyDescent="0.25">
      <c r="A33" s="8"/>
      <c r="B33" s="8"/>
      <c r="C33" s="43">
        <f t="shared" si="0"/>
        <v>2018</v>
      </c>
      <c r="D33" s="17" t="str">
        <f>VLOOKUP($G$20,DropDown!$A$1:$L$12,5,FALSE)</f>
        <v>November</v>
      </c>
      <c r="E33" s="42">
        <v>50</v>
      </c>
      <c r="F33" s="41">
        <v>50</v>
      </c>
      <c r="G33" s="48">
        <f t="shared" si="1"/>
        <v>1</v>
      </c>
      <c r="H33" s="8"/>
      <c r="I33" s="8"/>
      <c r="J33" s="8"/>
      <c r="K33" s="8"/>
      <c r="L33" s="8"/>
      <c r="M33" s="8"/>
      <c r="N33" s="8"/>
      <c r="O33" s="8"/>
      <c r="P33" s="8"/>
      <c r="Q33" s="8"/>
      <c r="R33" s="8"/>
      <c r="S33" s="8"/>
    </row>
    <row r="34" spans="1:20" ht="12.75" customHeight="1" x14ac:dyDescent="0.25">
      <c r="A34" s="8"/>
      <c r="B34" s="8"/>
      <c r="C34" s="43">
        <f t="shared" si="0"/>
        <v>2018</v>
      </c>
      <c r="D34" s="17" t="str">
        <f>VLOOKUP($G$20,DropDown!$A$1:$L$12,6,FALSE)</f>
        <v>December</v>
      </c>
      <c r="E34" s="42">
        <v>25</v>
      </c>
      <c r="F34" s="41">
        <v>50</v>
      </c>
      <c r="G34" s="48">
        <f t="shared" si="1"/>
        <v>0.5</v>
      </c>
      <c r="H34" s="8"/>
      <c r="I34" s="8"/>
      <c r="J34" s="8"/>
      <c r="K34" s="8"/>
      <c r="L34" s="8"/>
      <c r="M34" s="8"/>
      <c r="N34" s="8"/>
      <c r="O34" s="8"/>
      <c r="P34" s="8"/>
      <c r="Q34" s="8"/>
      <c r="R34" s="8"/>
      <c r="S34" s="8"/>
    </row>
    <row r="35" spans="1:20" ht="12.75" customHeight="1" x14ac:dyDescent="0.25">
      <c r="A35" s="8"/>
      <c r="B35" s="8"/>
      <c r="C35" s="43">
        <f t="shared" si="0"/>
        <v>2019</v>
      </c>
      <c r="D35" s="17" t="str">
        <f>VLOOKUP($G$20,DropDown!$A$1:$L$12,7,FALSE)</f>
        <v>January</v>
      </c>
      <c r="E35" s="42">
        <v>25</v>
      </c>
      <c r="F35" s="41">
        <v>50</v>
      </c>
      <c r="G35" s="48">
        <f t="shared" si="1"/>
        <v>0.5</v>
      </c>
      <c r="H35" s="8"/>
      <c r="I35" s="8"/>
      <c r="J35" s="8"/>
      <c r="K35" s="8"/>
      <c r="L35" s="8"/>
      <c r="M35" s="8"/>
      <c r="N35" s="8"/>
      <c r="O35" s="8"/>
      <c r="P35" s="8"/>
      <c r="Q35" s="8"/>
      <c r="R35" s="8"/>
      <c r="S35" s="8"/>
    </row>
    <row r="36" spans="1:20" ht="12.75" customHeight="1" x14ac:dyDescent="0.25">
      <c r="A36" s="8"/>
      <c r="B36" s="8"/>
      <c r="C36" s="43">
        <f t="shared" si="0"/>
        <v>2019</v>
      </c>
      <c r="D36" s="17" t="str">
        <f>VLOOKUP($G$20,DropDown!$A$1:$L$12,8,FALSE)</f>
        <v>February</v>
      </c>
      <c r="E36" s="42">
        <v>25</v>
      </c>
      <c r="F36" s="41">
        <v>50</v>
      </c>
      <c r="G36" s="48">
        <f t="shared" si="1"/>
        <v>0.5</v>
      </c>
      <c r="H36" s="8"/>
      <c r="I36" s="8"/>
      <c r="J36" s="8"/>
      <c r="K36" s="8"/>
      <c r="L36" s="8"/>
      <c r="M36" s="8"/>
      <c r="N36" s="8"/>
      <c r="O36" s="8"/>
      <c r="P36" s="8"/>
      <c r="Q36" s="8"/>
      <c r="R36" s="8"/>
      <c r="S36" s="8"/>
    </row>
    <row r="37" spans="1:20" ht="12.75" customHeight="1" x14ac:dyDescent="0.25">
      <c r="A37" s="8"/>
      <c r="B37" s="8"/>
      <c r="C37" s="43">
        <f t="shared" si="0"/>
        <v>2019</v>
      </c>
      <c r="D37" s="17" t="str">
        <f>VLOOKUP($G$20,DropDown!$A$1:$L$12,9,FALSE)</f>
        <v>March</v>
      </c>
      <c r="E37" s="42">
        <v>25</v>
      </c>
      <c r="F37" s="41">
        <v>50</v>
      </c>
      <c r="G37" s="48">
        <f t="shared" si="1"/>
        <v>0.5</v>
      </c>
      <c r="H37" s="8"/>
      <c r="I37" s="8"/>
      <c r="J37" s="8"/>
      <c r="K37" s="8"/>
      <c r="L37" s="8"/>
      <c r="M37" s="8"/>
      <c r="N37" s="8"/>
      <c r="O37" s="8"/>
      <c r="P37" s="8"/>
      <c r="Q37" s="8"/>
      <c r="R37" s="8"/>
      <c r="S37" s="8"/>
    </row>
    <row r="38" spans="1:20" ht="12.75" customHeight="1" x14ac:dyDescent="0.25">
      <c r="A38" s="8"/>
      <c r="B38" s="8"/>
      <c r="C38" s="43">
        <f t="shared" si="0"/>
        <v>2019</v>
      </c>
      <c r="D38" s="17" t="str">
        <f>VLOOKUP($G$20,DropDown!$A$1:$L$12,10,FALSE)</f>
        <v>April</v>
      </c>
      <c r="E38" s="42">
        <v>25</v>
      </c>
      <c r="F38" s="41">
        <v>50</v>
      </c>
      <c r="G38" s="48">
        <f t="shared" si="1"/>
        <v>0.5</v>
      </c>
      <c r="H38" s="8"/>
      <c r="I38" s="8"/>
      <c r="J38" s="8"/>
      <c r="K38" s="8"/>
      <c r="L38" s="8"/>
      <c r="M38" s="8"/>
      <c r="N38" s="8"/>
      <c r="O38" s="8"/>
      <c r="P38" s="8"/>
      <c r="Q38" s="8"/>
      <c r="R38" s="8"/>
      <c r="S38" s="8"/>
    </row>
    <row r="39" spans="1:20" ht="12.75" customHeight="1" x14ac:dyDescent="0.25">
      <c r="A39" s="8"/>
      <c r="B39" s="8"/>
      <c r="C39" s="43">
        <f t="shared" si="0"/>
        <v>2019</v>
      </c>
      <c r="D39" s="17" t="str">
        <f>VLOOKUP($G$20,DropDown!$A$1:$L$12,11,FALSE)</f>
        <v>May</v>
      </c>
      <c r="E39" s="42">
        <v>25</v>
      </c>
      <c r="F39" s="41">
        <v>50</v>
      </c>
      <c r="G39" s="48">
        <f t="shared" si="1"/>
        <v>0.5</v>
      </c>
      <c r="H39" s="8"/>
      <c r="I39" s="8"/>
      <c r="J39" s="8"/>
      <c r="K39" s="8"/>
      <c r="L39" s="8"/>
      <c r="M39" s="8"/>
      <c r="N39" s="8"/>
      <c r="O39" s="8"/>
      <c r="P39" s="8"/>
      <c r="Q39" s="8"/>
      <c r="R39" s="8"/>
      <c r="S39" s="8"/>
      <c r="T39" s="50"/>
    </row>
    <row r="40" spans="1:20" ht="12.75" customHeight="1" x14ac:dyDescent="0.25">
      <c r="B40" s="8"/>
      <c r="C40" s="43">
        <f t="shared" si="0"/>
        <v>2019</v>
      </c>
      <c r="D40" s="17" t="str">
        <f>VLOOKUP($G$20,DropDown!$A$1:$L$12,12,FALSE)</f>
        <v>June</v>
      </c>
      <c r="E40" s="42">
        <v>25</v>
      </c>
      <c r="F40" s="41">
        <v>50</v>
      </c>
      <c r="G40" s="48">
        <f t="shared" si="1"/>
        <v>0.5</v>
      </c>
      <c r="H40" s="8"/>
      <c r="I40" s="8"/>
      <c r="J40" s="8"/>
      <c r="K40" s="8"/>
      <c r="L40" s="8"/>
      <c r="M40" s="8"/>
      <c r="N40" s="8"/>
      <c r="O40" s="8"/>
      <c r="P40" s="8"/>
      <c r="Q40" s="8"/>
      <c r="R40" s="8"/>
      <c r="S40" s="8"/>
    </row>
    <row r="41" spans="1:20" ht="12.75" customHeight="1" x14ac:dyDescent="0.25">
      <c r="A41" s="8"/>
      <c r="B41" s="8"/>
      <c r="C41" s="8"/>
      <c r="D41" s="8"/>
      <c r="E41" s="8"/>
      <c r="F41" s="8"/>
      <c r="G41" s="8"/>
      <c r="H41" s="8"/>
      <c r="I41" s="8"/>
      <c r="J41" s="8"/>
      <c r="K41" s="8"/>
      <c r="L41" s="8"/>
      <c r="M41" s="8"/>
      <c r="N41" s="8"/>
      <c r="O41" s="8"/>
      <c r="P41" s="8"/>
      <c r="Q41" s="8"/>
      <c r="R41" s="8"/>
      <c r="S41" s="8"/>
    </row>
    <row r="42" spans="1:20" ht="12.75" customHeight="1" x14ac:dyDescent="0.25">
      <c r="A42" s="8"/>
      <c r="B42" s="14" t="s">
        <v>16</v>
      </c>
      <c r="C42" s="58" t="s">
        <v>63</v>
      </c>
      <c r="D42" s="58"/>
      <c r="E42" s="58"/>
      <c r="F42" s="58"/>
      <c r="G42" s="58"/>
      <c r="H42" s="8"/>
      <c r="I42" s="8"/>
      <c r="J42" s="8"/>
      <c r="K42" s="8"/>
      <c r="L42" s="8"/>
      <c r="M42" s="8"/>
      <c r="N42" s="8"/>
      <c r="O42" s="8"/>
      <c r="P42" s="8"/>
      <c r="Q42" s="8"/>
      <c r="R42" s="8"/>
      <c r="S42" s="8"/>
    </row>
    <row r="43" spans="1:20" ht="12.75" customHeight="1" x14ac:dyDescent="0.25">
      <c r="A43" s="8"/>
      <c r="B43" s="8"/>
      <c r="C43" s="58"/>
      <c r="D43" s="58"/>
      <c r="E43" s="58"/>
      <c r="F43" s="58"/>
      <c r="G43" s="58"/>
      <c r="H43" s="8"/>
      <c r="I43" s="8"/>
      <c r="J43" s="8"/>
      <c r="K43" s="8"/>
      <c r="L43" s="8"/>
      <c r="M43" s="8"/>
      <c r="N43" s="8"/>
      <c r="O43" s="8"/>
      <c r="P43" s="8"/>
      <c r="Q43" s="8"/>
      <c r="R43" s="8"/>
      <c r="S43" s="8"/>
    </row>
  </sheetData>
  <mergeCells count="5">
    <mergeCell ref="C24:G25"/>
    <mergeCell ref="C42:G43"/>
    <mergeCell ref="C8:G18"/>
    <mergeCell ref="A1:E1"/>
    <mergeCell ref="B3:G5"/>
  </mergeCells>
  <dataValidations count="1">
    <dataValidation type="list" allowBlank="1" showInputMessage="1" showErrorMessage="1" sqref="G20" xr:uid="{48F4D942-F88A-4318-997C-B9F339D292E0}">
      <formula1>months</formula1>
    </dataValidation>
  </dataValidation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89521-8D28-4034-BFBA-9F74041D4D24}">
  <dimension ref="A1:L29"/>
  <sheetViews>
    <sheetView workbookViewId="0">
      <selection activeCell="A20" sqref="A20"/>
    </sheetView>
  </sheetViews>
  <sheetFormatPr defaultRowHeight="15" x14ac:dyDescent="0.25"/>
  <cols>
    <col min="1" max="1" width="13.5703125" bestFit="1" customWidth="1"/>
    <col min="2" max="2" width="14" bestFit="1" customWidth="1"/>
    <col min="4" max="4" width="23.28515625" customWidth="1"/>
    <col min="5" max="5" width="13.140625" customWidth="1"/>
  </cols>
  <sheetData>
    <row r="1" spans="1:12" x14ac:dyDescent="0.25">
      <c r="A1" t="s">
        <v>1</v>
      </c>
      <c r="B1" t="s">
        <v>2</v>
      </c>
      <c r="C1" t="s">
        <v>6</v>
      </c>
      <c r="D1" t="s">
        <v>7</v>
      </c>
      <c r="E1" t="s">
        <v>3</v>
      </c>
      <c r="F1" t="s">
        <v>8</v>
      </c>
      <c r="G1" t="s">
        <v>9</v>
      </c>
      <c r="H1" t="s">
        <v>10</v>
      </c>
      <c r="I1" t="s">
        <v>11</v>
      </c>
      <c r="J1" t="s">
        <v>12</v>
      </c>
      <c r="K1" t="s">
        <v>13</v>
      </c>
      <c r="L1" t="s">
        <v>14</v>
      </c>
    </row>
    <row r="2" spans="1:12" x14ac:dyDescent="0.25">
      <c r="A2" t="s">
        <v>2</v>
      </c>
      <c r="B2" t="s">
        <v>6</v>
      </c>
      <c r="C2" t="s">
        <v>7</v>
      </c>
      <c r="D2" t="s">
        <v>3</v>
      </c>
      <c r="E2" t="s">
        <v>8</v>
      </c>
      <c r="F2" t="s">
        <v>9</v>
      </c>
      <c r="G2" t="s">
        <v>10</v>
      </c>
      <c r="H2" t="s">
        <v>11</v>
      </c>
      <c r="I2" t="s">
        <v>12</v>
      </c>
      <c r="J2" t="s">
        <v>13</v>
      </c>
      <c r="K2" t="s">
        <v>14</v>
      </c>
      <c r="L2" t="s">
        <v>1</v>
      </c>
    </row>
    <row r="3" spans="1:12" x14ac:dyDescent="0.25">
      <c r="A3" t="s">
        <v>6</v>
      </c>
      <c r="B3" t="s">
        <v>7</v>
      </c>
      <c r="C3" t="s">
        <v>3</v>
      </c>
      <c r="D3" t="s">
        <v>8</v>
      </c>
      <c r="E3" t="s">
        <v>9</v>
      </c>
      <c r="F3" t="s">
        <v>10</v>
      </c>
      <c r="G3" t="s">
        <v>11</v>
      </c>
      <c r="H3" t="s">
        <v>12</v>
      </c>
      <c r="I3" t="s">
        <v>13</v>
      </c>
      <c r="J3" t="s">
        <v>14</v>
      </c>
      <c r="K3" t="s">
        <v>1</v>
      </c>
      <c r="L3" t="s">
        <v>2</v>
      </c>
    </row>
    <row r="4" spans="1:12" x14ac:dyDescent="0.25">
      <c r="A4" t="s">
        <v>7</v>
      </c>
      <c r="B4" t="s">
        <v>3</v>
      </c>
      <c r="C4" t="s">
        <v>8</v>
      </c>
      <c r="D4" t="s">
        <v>9</v>
      </c>
      <c r="E4" t="s">
        <v>10</v>
      </c>
      <c r="F4" t="s">
        <v>11</v>
      </c>
      <c r="G4" t="s">
        <v>12</v>
      </c>
      <c r="H4" t="s">
        <v>13</v>
      </c>
      <c r="I4" t="s">
        <v>14</v>
      </c>
      <c r="J4" t="s">
        <v>1</v>
      </c>
      <c r="K4" t="s">
        <v>2</v>
      </c>
      <c r="L4" t="s">
        <v>6</v>
      </c>
    </row>
    <row r="5" spans="1:12" x14ac:dyDescent="0.25">
      <c r="A5" t="s">
        <v>3</v>
      </c>
      <c r="B5" t="s">
        <v>8</v>
      </c>
      <c r="C5" t="s">
        <v>9</v>
      </c>
      <c r="D5" t="s">
        <v>10</v>
      </c>
      <c r="E5" t="s">
        <v>11</v>
      </c>
      <c r="F5" t="s">
        <v>12</v>
      </c>
      <c r="G5" t="s">
        <v>13</v>
      </c>
      <c r="H5" t="s">
        <v>14</v>
      </c>
      <c r="I5" t="s">
        <v>1</v>
      </c>
      <c r="J5" t="s">
        <v>2</v>
      </c>
      <c r="K5" t="s">
        <v>6</v>
      </c>
      <c r="L5" t="s">
        <v>7</v>
      </c>
    </row>
    <row r="6" spans="1:12" x14ac:dyDescent="0.25">
      <c r="A6" t="s">
        <v>8</v>
      </c>
      <c r="B6" t="s">
        <v>9</v>
      </c>
      <c r="C6" t="s">
        <v>10</v>
      </c>
      <c r="D6" t="s">
        <v>11</v>
      </c>
      <c r="E6" t="s">
        <v>12</v>
      </c>
      <c r="F6" t="s">
        <v>13</v>
      </c>
      <c r="G6" t="s">
        <v>14</v>
      </c>
      <c r="H6" t="s">
        <v>1</v>
      </c>
      <c r="I6" t="s">
        <v>2</v>
      </c>
      <c r="J6" t="s">
        <v>6</v>
      </c>
      <c r="K6" t="s">
        <v>7</v>
      </c>
      <c r="L6" t="s">
        <v>3</v>
      </c>
    </row>
    <row r="7" spans="1:12" x14ac:dyDescent="0.25">
      <c r="A7" t="s">
        <v>9</v>
      </c>
      <c r="B7" t="s">
        <v>10</v>
      </c>
      <c r="C7" t="s">
        <v>11</v>
      </c>
      <c r="D7" t="s">
        <v>12</v>
      </c>
      <c r="E7" t="s">
        <v>13</v>
      </c>
      <c r="F7" t="s">
        <v>14</v>
      </c>
      <c r="G7" t="s">
        <v>1</v>
      </c>
      <c r="H7" t="s">
        <v>2</v>
      </c>
      <c r="I7" t="s">
        <v>6</v>
      </c>
      <c r="J7" t="s">
        <v>7</v>
      </c>
      <c r="K7" t="s">
        <v>3</v>
      </c>
      <c r="L7" t="s">
        <v>8</v>
      </c>
    </row>
    <row r="8" spans="1:12" x14ac:dyDescent="0.25">
      <c r="A8" t="s">
        <v>10</v>
      </c>
      <c r="B8" t="s">
        <v>11</v>
      </c>
      <c r="C8" t="s">
        <v>12</v>
      </c>
      <c r="D8" t="s">
        <v>13</v>
      </c>
      <c r="E8" t="s">
        <v>14</v>
      </c>
      <c r="F8" t="s">
        <v>1</v>
      </c>
      <c r="G8" t="s">
        <v>2</v>
      </c>
      <c r="H8" t="s">
        <v>6</v>
      </c>
      <c r="I8" t="s">
        <v>7</v>
      </c>
      <c r="J8" t="s">
        <v>3</v>
      </c>
      <c r="K8" t="s">
        <v>8</v>
      </c>
      <c r="L8" t="s">
        <v>9</v>
      </c>
    </row>
    <row r="9" spans="1:12" x14ac:dyDescent="0.25">
      <c r="A9" t="s">
        <v>11</v>
      </c>
      <c r="B9" t="s">
        <v>12</v>
      </c>
      <c r="C9" t="s">
        <v>13</v>
      </c>
      <c r="D9" t="s">
        <v>14</v>
      </c>
      <c r="E9" t="s">
        <v>1</v>
      </c>
      <c r="F9" t="s">
        <v>2</v>
      </c>
      <c r="G9" t="s">
        <v>6</v>
      </c>
      <c r="H9" t="s">
        <v>7</v>
      </c>
      <c r="I9" t="s">
        <v>3</v>
      </c>
      <c r="J9" t="s">
        <v>8</v>
      </c>
      <c r="K9" t="s">
        <v>9</v>
      </c>
      <c r="L9" t="s">
        <v>10</v>
      </c>
    </row>
    <row r="10" spans="1:12" x14ac:dyDescent="0.25">
      <c r="A10" t="s">
        <v>12</v>
      </c>
      <c r="B10" t="s">
        <v>13</v>
      </c>
      <c r="C10" t="s">
        <v>14</v>
      </c>
      <c r="D10" t="s">
        <v>1</v>
      </c>
      <c r="E10" t="s">
        <v>2</v>
      </c>
      <c r="F10" t="s">
        <v>6</v>
      </c>
      <c r="G10" t="s">
        <v>7</v>
      </c>
      <c r="H10" t="s">
        <v>3</v>
      </c>
      <c r="I10" t="s">
        <v>8</v>
      </c>
      <c r="J10" t="s">
        <v>9</v>
      </c>
      <c r="K10" t="s">
        <v>10</v>
      </c>
      <c r="L10" t="s">
        <v>11</v>
      </c>
    </row>
    <row r="11" spans="1:12" x14ac:dyDescent="0.25">
      <c r="A11" t="s">
        <v>13</v>
      </c>
      <c r="B11" t="s">
        <v>14</v>
      </c>
      <c r="C11" t="s">
        <v>1</v>
      </c>
      <c r="D11" t="s">
        <v>2</v>
      </c>
      <c r="E11" t="s">
        <v>6</v>
      </c>
      <c r="F11" t="s">
        <v>7</v>
      </c>
      <c r="G11" t="s">
        <v>3</v>
      </c>
      <c r="H11" t="s">
        <v>8</v>
      </c>
      <c r="I11" t="s">
        <v>9</v>
      </c>
      <c r="J11" t="s">
        <v>10</v>
      </c>
      <c r="K11" t="s">
        <v>11</v>
      </c>
      <c r="L11" t="s">
        <v>12</v>
      </c>
    </row>
    <row r="12" spans="1:12" x14ac:dyDescent="0.25">
      <c r="A12" t="s">
        <v>14</v>
      </c>
      <c r="B12" t="s">
        <v>1</v>
      </c>
      <c r="C12" t="s">
        <v>2</v>
      </c>
      <c r="D12" t="s">
        <v>6</v>
      </c>
      <c r="E12" t="s">
        <v>7</v>
      </c>
      <c r="F12" t="s">
        <v>3</v>
      </c>
      <c r="G12" t="s">
        <v>8</v>
      </c>
      <c r="H12" t="s">
        <v>9</v>
      </c>
      <c r="I12" t="s">
        <v>10</v>
      </c>
      <c r="J12" t="s">
        <v>11</v>
      </c>
      <c r="K12" t="s">
        <v>12</v>
      </c>
      <c r="L12" t="s">
        <v>13</v>
      </c>
    </row>
    <row r="14" spans="1:12" x14ac:dyDescent="0.25">
      <c r="A14" s="36" t="s">
        <v>22</v>
      </c>
    </row>
    <row r="19" spans="1:1" ht="15.75" x14ac:dyDescent="0.25">
      <c r="A19" s="49"/>
    </row>
    <row r="20" spans="1:1" ht="15.75" x14ac:dyDescent="0.25">
      <c r="A20" s="49"/>
    </row>
    <row r="23" spans="1:1" x14ac:dyDescent="0.25">
      <c r="A23" s="1"/>
    </row>
    <row r="24" spans="1:1" x14ac:dyDescent="0.25">
      <c r="A24" s="1"/>
    </row>
    <row r="25" spans="1:1" x14ac:dyDescent="0.25">
      <c r="A25" s="1"/>
    </row>
    <row r="26" spans="1:1" x14ac:dyDescent="0.25">
      <c r="A26" s="1"/>
    </row>
    <row r="27" spans="1:1" x14ac:dyDescent="0.25">
      <c r="A27" s="1"/>
    </row>
    <row r="28" spans="1:1" x14ac:dyDescent="0.25">
      <c r="A28" s="1"/>
    </row>
    <row r="29" spans="1:1" x14ac:dyDescent="0.25">
      <c r="A29" s="1"/>
    </row>
  </sheetData>
  <sheetProtection algorithmName="SHA-512" hashValue="MTum5t0VMVyisJV4tBe3ksd8sbwBl167yi+QrE6fambBXJvb3UYUf3NMzouJSe0+2r1xrk3lj7iP2IP88gUiqQ==" saltValue="koADtmeaXwUBJ9Z2gigD+w==" spinCount="100000" sheet="1" objects="1" scenarios="1"/>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CA77D6-DFD7-407F-86AF-129D3396E555}">
  <dimension ref="A1:R284"/>
  <sheetViews>
    <sheetView zoomScale="70" zoomScaleNormal="70" workbookViewId="0">
      <selection activeCell="T27" sqref="T27"/>
    </sheetView>
  </sheetViews>
  <sheetFormatPr defaultRowHeight="15" x14ac:dyDescent="0.25"/>
  <cols>
    <col min="1" max="1" width="36.42578125" bestFit="1" customWidth="1"/>
    <col min="2" max="2" width="15.85546875" bestFit="1" customWidth="1"/>
    <col min="3" max="3" width="12.7109375" customWidth="1"/>
    <col min="4" max="4" width="11.140625" bestFit="1" customWidth="1"/>
    <col min="5" max="5" width="6.42578125" bestFit="1" customWidth="1"/>
    <col min="6" max="6" width="6.7109375" bestFit="1" customWidth="1"/>
    <col min="7" max="7" width="14.85546875" bestFit="1" customWidth="1"/>
    <col min="8" max="8" width="15.85546875" bestFit="1" customWidth="1"/>
    <col min="9" max="9" width="6.85546875" bestFit="1" customWidth="1"/>
    <col min="10" max="10" width="15.85546875" bestFit="1" customWidth="1"/>
    <col min="11" max="12" width="32" bestFit="1" customWidth="1"/>
    <col min="13" max="14" width="32.85546875" bestFit="1" customWidth="1"/>
    <col min="15" max="16" width="29.7109375" bestFit="1" customWidth="1"/>
    <col min="17" max="18" width="30.28515625" bestFit="1" customWidth="1"/>
  </cols>
  <sheetData>
    <row r="1" spans="1:18" ht="23.25" x14ac:dyDescent="0.35">
      <c r="A1" s="22" t="s">
        <v>30</v>
      </c>
    </row>
    <row r="2" spans="1:18" ht="15.75" thickBot="1" x14ac:dyDescent="0.3">
      <c r="A2" s="29" t="s">
        <v>22</v>
      </c>
      <c r="B2" s="21">
        <f>AVERAGE(Infections!$G$19:$G$30)</f>
        <v>1.975104381240441</v>
      </c>
      <c r="C2" s="7"/>
      <c r="D2" s="32" t="s">
        <v>31</v>
      </c>
      <c r="E2" s="33" t="s">
        <v>45</v>
      </c>
      <c r="F2" s="33" t="s">
        <v>32</v>
      </c>
      <c r="G2" s="33" t="s">
        <v>33</v>
      </c>
      <c r="H2" s="33" t="s">
        <v>34</v>
      </c>
      <c r="I2" s="33" t="s">
        <v>35</v>
      </c>
      <c r="J2" s="33" t="s">
        <v>36</v>
      </c>
      <c r="K2" s="34" t="s">
        <v>37</v>
      </c>
      <c r="L2" s="33" t="s">
        <v>38</v>
      </c>
      <c r="M2" s="34" t="s">
        <v>39</v>
      </c>
      <c r="N2" s="34" t="s">
        <v>40</v>
      </c>
      <c r="O2" s="34" t="s">
        <v>41</v>
      </c>
      <c r="P2" s="34" t="s">
        <v>42</v>
      </c>
      <c r="Q2" s="34" t="s">
        <v>43</v>
      </c>
      <c r="R2" s="35" t="s">
        <v>44</v>
      </c>
    </row>
    <row r="3" spans="1:18" ht="15.75" thickTop="1" x14ac:dyDescent="0.25">
      <c r="A3" s="30" t="s">
        <v>23</v>
      </c>
      <c r="B3" s="18">
        <f>_xlfn.STDEV.P(Infections!$G$19,Infections!$G$20,Infections!$G$21,Infections!$G$22,Infections!$G$23,Infections!$G$24,Infections!$G$25,Infections!$G$26,Infections!$G$27,Infections!$G$28,Infections!$G$29,Infections!$G$30)</f>
        <v>1.8539756126142197</v>
      </c>
      <c r="D3" s="23">
        <f>SUM($B$2)</f>
        <v>1.975104381240441</v>
      </c>
      <c r="E3" s="24">
        <f>SUM($B$4)</f>
        <v>3.8290799938546609</v>
      </c>
      <c r="F3" s="24">
        <f>SUM($B$5)</f>
        <v>0.12112876862622124</v>
      </c>
      <c r="G3" s="25">
        <f>SUM($B$6)</f>
        <v>5.68305560646888</v>
      </c>
      <c r="H3" s="25">
        <f>SUM($B$7)</f>
        <v>-1.7328468439879985</v>
      </c>
      <c r="I3" s="24">
        <f>SUM($B$8)</f>
        <v>7.5370312190830999</v>
      </c>
      <c r="J3" s="25">
        <f>SUM($B$9)</f>
        <v>-3.586822456602218</v>
      </c>
      <c r="K3" s="25" t="e">
        <f>IF(Infections!G19&gt;=$B$8,Infections!G19,NA())</f>
        <v>#N/A</v>
      </c>
      <c r="L3" s="25" t="e">
        <f>IF(Infections!G19&lt;=$B$9,Infections!G19,NA())</f>
        <v>#N/A</v>
      </c>
      <c r="M3" s="25"/>
      <c r="N3" s="25"/>
      <c r="O3" s="25"/>
      <c r="P3" s="25"/>
      <c r="Q3" s="25"/>
      <c r="R3" s="18"/>
    </row>
    <row r="4" spans="1:18" x14ac:dyDescent="0.25">
      <c r="A4" s="30" t="s">
        <v>24</v>
      </c>
      <c r="B4" s="19">
        <f>SUM(B2+B3)</f>
        <v>3.8290799938546609</v>
      </c>
      <c r="C4" s="5"/>
      <c r="D4" s="23">
        <f t="shared" ref="D4:D14" si="0">SUM($B$2)</f>
        <v>1.975104381240441</v>
      </c>
      <c r="E4" s="24">
        <f t="shared" ref="E4:E14" si="1">SUM($B$4)</f>
        <v>3.8290799938546609</v>
      </c>
      <c r="F4" s="24">
        <f t="shared" ref="F4:F14" si="2">SUM($B$5)</f>
        <v>0.12112876862622124</v>
      </c>
      <c r="G4" s="25">
        <f t="shared" ref="G4:G14" si="3">SUM($B$6)</f>
        <v>5.68305560646888</v>
      </c>
      <c r="H4" s="25">
        <f t="shared" ref="H4:H14" si="4">SUM($B$7)</f>
        <v>-1.7328468439879985</v>
      </c>
      <c r="I4" s="24">
        <f t="shared" ref="I4:I14" si="5">SUM($B$8)</f>
        <v>7.5370312190830999</v>
      </c>
      <c r="J4" s="25">
        <f t="shared" ref="J4:J14" si="6">SUM($B$9)</f>
        <v>-3.586822456602218</v>
      </c>
      <c r="K4" s="25">
        <f>IF(Infections!G20&gt;=$B$8,Infections!G20,NA())</f>
        <v>7.6470588235294121</v>
      </c>
      <c r="L4" s="25" t="e">
        <f>IF(Infections!G20&lt;=$B$9,Infections!G20,NA())</f>
        <v>#N/A</v>
      </c>
      <c r="M4" s="25" t="e">
        <f>IF(AND(Infections!G19&gt;=$B$6,Infections!G20&gt;=$B$6),Infections!G20,NA())</f>
        <v>#N/A</v>
      </c>
      <c r="N4" s="25" t="e">
        <f>IF(AND(Infections!G19&lt;=$B$7,Infections!G20&lt;=$B$7),Infections!G20,NA())</f>
        <v>#N/A</v>
      </c>
      <c r="O4" s="25"/>
      <c r="P4" s="25"/>
      <c r="Q4" s="25"/>
      <c r="R4" s="18"/>
    </row>
    <row r="5" spans="1:18" x14ac:dyDescent="0.25">
      <c r="A5" s="30" t="s">
        <v>25</v>
      </c>
      <c r="B5" s="19">
        <f>SUM(B2-B3)</f>
        <v>0.12112876862622124</v>
      </c>
      <c r="C5" s="5"/>
      <c r="D5" s="23">
        <f t="shared" si="0"/>
        <v>1.975104381240441</v>
      </c>
      <c r="E5" s="24">
        <f t="shared" si="1"/>
        <v>3.8290799938546609</v>
      </c>
      <c r="F5" s="24">
        <f t="shared" si="2"/>
        <v>0.12112876862622124</v>
      </c>
      <c r="G5" s="25">
        <f t="shared" si="3"/>
        <v>5.68305560646888</v>
      </c>
      <c r="H5" s="25">
        <f t="shared" si="4"/>
        <v>-1.7328468439879985</v>
      </c>
      <c r="I5" s="24">
        <f t="shared" si="5"/>
        <v>7.5370312190830999</v>
      </c>
      <c r="J5" s="25">
        <f t="shared" si="6"/>
        <v>-3.586822456602218</v>
      </c>
      <c r="K5" s="25" t="e">
        <f>IF(Infections!G21&gt;=$B$8,Infections!G21,NA())</f>
        <v>#N/A</v>
      </c>
      <c r="L5" s="25" t="e">
        <f>IF(Infections!G21&lt;=$B$9,Infections!G21,NA())</f>
        <v>#N/A</v>
      </c>
      <c r="M5" s="25" t="e">
        <f>IF(OR(AND(Infections!G19&gt;=$B$6,Infections!G20&gt;=$B$6), AND(Infections!G20&gt;=$B$6,Infections!G21&gt;=$B$6), AND(Infections!G19&gt;=$B$6,Infections!G21&gt;=$B$6)),Infections!G21,NA())</f>
        <v>#N/A</v>
      </c>
      <c r="N5" s="25" t="e">
        <f>IF(OR(AND(Infections!G19&lt;=$B$7,Infections!G20&lt;=$B$7), AND(Infections!G20&lt;=$B$7,Infections!G21&lt;=$B$7), AND(Infections!G19&lt;=$B$7,Infections!G21&lt;=$B$7)),Infections!G21,NA())</f>
        <v>#N/A</v>
      </c>
      <c r="O5" s="25"/>
      <c r="P5" s="25"/>
      <c r="Q5" s="25"/>
      <c r="R5" s="18"/>
    </row>
    <row r="6" spans="1:18" x14ac:dyDescent="0.25">
      <c r="A6" s="30" t="s">
        <v>26</v>
      </c>
      <c r="B6" s="18">
        <f>SUM(B2+(2*B3))</f>
        <v>5.68305560646888</v>
      </c>
      <c r="D6" s="23">
        <f t="shared" si="0"/>
        <v>1.975104381240441</v>
      </c>
      <c r="E6" s="24">
        <f t="shared" si="1"/>
        <v>3.8290799938546609</v>
      </c>
      <c r="F6" s="24">
        <f t="shared" si="2"/>
        <v>0.12112876862622124</v>
      </c>
      <c r="G6" s="25">
        <f t="shared" si="3"/>
        <v>5.68305560646888</v>
      </c>
      <c r="H6" s="25">
        <f t="shared" si="4"/>
        <v>-1.7328468439879985</v>
      </c>
      <c r="I6" s="24">
        <f t="shared" si="5"/>
        <v>7.5370312190830999</v>
      </c>
      <c r="J6" s="25">
        <f t="shared" si="6"/>
        <v>-3.586822456602218</v>
      </c>
      <c r="K6" s="25" t="e">
        <f>IF(Infections!G22&gt;=$B$8,Infections!G22,NA())</f>
        <v>#N/A</v>
      </c>
      <c r="L6" s="25" t="e">
        <f>IF(Infections!G22&lt;=$B$9,Infections!G22,NA())</f>
        <v>#N/A</v>
      </c>
      <c r="M6" s="25" t="e">
        <f>IF(OR(AND(Infections!G20&gt;=$B$6,Infections!G21&gt;=$B$6), AND(Infections!G21&gt;=$B$6,Infections!G22&gt;=$B$6), AND(Infections!G20&gt;=$B$6,Infections!G22&gt;=$B$6)),Infections!G22,NA())</f>
        <v>#N/A</v>
      </c>
      <c r="N6" s="25" t="e">
        <f>IF(OR(AND(Infections!G20&lt;=$B$7,Infections!G21&lt;=$B$7), AND(Infections!G21&lt;=$B$7,Infections!G22&lt;=$B$7), AND(Infections!G20&lt;=$B$7,Infections!G22&lt;=$B$7)),Infections!G22,NA())</f>
        <v>#N/A</v>
      </c>
      <c r="O6" s="25" t="e">
        <f>IF(AND(Infections!G19&gt;=$B$4,Infections!G20&gt;=$B$4,Infections!G21&gt;=$B$4,Infections!G22&gt;=$B$4),Infections!G22,NA())</f>
        <v>#N/A</v>
      </c>
      <c r="P6" s="25" t="e">
        <f>IF(AND(Infections!G19&lt;=$B$5,Infections!G20&lt;=$B$5,Infections!G21&lt;=$B$5,Infections!G22&lt;=$B$5),Infections!G22,NA())</f>
        <v>#N/A</v>
      </c>
      <c r="Q6" s="25"/>
      <c r="R6" s="18"/>
    </row>
    <row r="7" spans="1:18" x14ac:dyDescent="0.25">
      <c r="A7" s="30" t="s">
        <v>27</v>
      </c>
      <c r="B7" s="18">
        <f>SUM(B2-(2*B3))</f>
        <v>-1.7328468439879985</v>
      </c>
      <c r="D7" s="23">
        <f t="shared" si="0"/>
        <v>1.975104381240441</v>
      </c>
      <c r="E7" s="24">
        <f t="shared" si="1"/>
        <v>3.8290799938546609</v>
      </c>
      <c r="F7" s="24">
        <f t="shared" si="2"/>
        <v>0.12112876862622124</v>
      </c>
      <c r="G7" s="25">
        <f t="shared" si="3"/>
        <v>5.68305560646888</v>
      </c>
      <c r="H7" s="25">
        <f t="shared" si="4"/>
        <v>-1.7328468439879985</v>
      </c>
      <c r="I7" s="24">
        <f t="shared" si="5"/>
        <v>7.5370312190830999</v>
      </c>
      <c r="J7" s="25">
        <f t="shared" si="6"/>
        <v>-3.586822456602218</v>
      </c>
      <c r="K7" s="25" t="e">
        <f>IF(Infections!G23&gt;=$B$8,Infections!G23,NA())</f>
        <v>#N/A</v>
      </c>
      <c r="L7" s="25" t="e">
        <f>IF(Infections!G23&lt;=$B$9,Infections!G23,NA())</f>
        <v>#N/A</v>
      </c>
      <c r="M7" s="25" t="e">
        <f>IF(OR(AND(Infections!G21&gt;=$B$6,Infections!G22&gt;=$B$6), AND(Infections!G22&gt;=$B$6,Infections!G23&gt;=$B$6), AND(Infections!G21&gt;=$B$6,Infections!G23&gt;=$B$6)),Infections!G23,NA())</f>
        <v>#N/A</v>
      </c>
      <c r="N7" s="25" t="e">
        <f>IF(OR(AND(Infections!G21&lt;=$B$7,Infections!G22&lt;=$B$7), AND(Infections!G22&lt;=$B$7,Infections!G23&lt;=$B$7), AND(Infections!G21&lt;=$B$7,Infections!G23&lt;=$B$7)),Infections!G23,NA())</f>
        <v>#N/A</v>
      </c>
      <c r="O7" s="25" t="e">
        <f>IF(OR(AND(Infections!G19&gt;=$B$4,Infections!G20&gt;=$B$4,Infections!G21&gt;=$B$4,Infections!G22&gt;=$B$4), AND(Infections!G20&gt;=$B$4,Infections!G21&gt;=$B$4,Infections!G22&gt;=$B$4,Infections!G23&gt;=$B$4), AND(Infections!G19&gt;=$B$4,Infections!G21&gt;=$B$4,Infections!G22&gt;=$B$4,Infections!G23&gt;=$B$4), AND(Infections!G19&gt;=$B$4,Infections!G20&gt;=$B$4,Infections!G22&gt;=$B$4,Infections!G23&gt;=$B$4), AND(Infections!G19&gt;=$B$4,Infections!G20&gt;=$B$4,Infections!G21&gt;=$B$4,Infections!G23&gt;=$B$4)),Infections!G23,NA())</f>
        <v>#N/A</v>
      </c>
      <c r="P7" s="25" t="e">
        <f>IF(OR(AND(Infections!G19&lt;=$B$5,Infections!G20&lt;=$B$5,Infections!G21&lt;=$B$5,Infections!G22&lt;=$B$5), AND(Infections!G20&lt;=$B$5,Infections!G21&lt;=$B$5,Infections!G22&lt;=$B$5,Infections!G23&lt;=$B$5), AND(Infections!G19&lt;=$B$5,Infections!G21&lt;=$B$5,Infections!G22&lt;=$B$5,Infections!G23&lt;=$B$5), AND(Infections!G19&lt;=$B$5,Infections!G20&lt;=$B$5,Infections!G22&lt;=$B$5,Infections!G23&lt;=$B$5), AND(Infections!G19&lt;=$B$5,Infections!G20&lt;=$B$5,Infections!G21&lt;=$B$5,Infections!G23&lt;=$B$5)),Infections!G23,NA())</f>
        <v>#N/A</v>
      </c>
      <c r="Q7" s="25"/>
      <c r="R7" s="18"/>
    </row>
    <row r="8" spans="1:18" x14ac:dyDescent="0.25">
      <c r="A8" s="30" t="s">
        <v>28</v>
      </c>
      <c r="B8" s="19">
        <f>SUM(B2+(3*B3))</f>
        <v>7.5370312190830999</v>
      </c>
      <c r="C8" s="5"/>
      <c r="D8" s="23">
        <f t="shared" si="0"/>
        <v>1.975104381240441</v>
      </c>
      <c r="E8" s="24">
        <f t="shared" si="1"/>
        <v>3.8290799938546609</v>
      </c>
      <c r="F8" s="24">
        <f t="shared" si="2"/>
        <v>0.12112876862622124</v>
      </c>
      <c r="G8" s="25">
        <f t="shared" si="3"/>
        <v>5.68305560646888</v>
      </c>
      <c r="H8" s="25">
        <f t="shared" si="4"/>
        <v>-1.7328468439879985</v>
      </c>
      <c r="I8" s="24">
        <f t="shared" si="5"/>
        <v>7.5370312190830999</v>
      </c>
      <c r="J8" s="25">
        <f t="shared" si="6"/>
        <v>-3.586822456602218</v>
      </c>
      <c r="K8" s="25" t="e">
        <f>IF(Infections!G24&gt;=$B$8,Infections!G24,NA())</f>
        <v>#N/A</v>
      </c>
      <c r="L8" s="25" t="e">
        <f>IF(Infections!G24&lt;=$B$9,Infections!G24,NA())</f>
        <v>#N/A</v>
      </c>
      <c r="M8" s="25" t="e">
        <f>IF(OR(AND(Infections!G22&gt;=$B$6,Infections!G23&gt;=$B$6), AND(Infections!G23&gt;=$B$6,Infections!G24&gt;=$B$6), AND(Infections!G22&gt;=$B$6,Infections!G24&gt;=$B$6)),Infections!G24,NA())</f>
        <v>#N/A</v>
      </c>
      <c r="N8" s="25" t="e">
        <f>IF(OR(AND(Infections!G22&lt;=$B$7,Infections!G23&lt;=$B$7), AND(Infections!G23&lt;=$B$7,Infections!G24&lt;=$B$7), AND(Infections!G22&lt;=$B$7,Infections!G24&lt;=$B$7)),Infections!G24,NA())</f>
        <v>#N/A</v>
      </c>
      <c r="O8" s="25" t="e">
        <f>IF(OR(AND(Infections!G20&gt;=$B$4,Infections!G21&gt;=$B$4,Infections!G22&gt;=$B$4,Infections!G23&gt;=$B$4), AND(Infections!G21&gt;=$B$4,Infections!G22&gt;=$B$4,Infections!G23&gt;=$B$4,Infections!G24&gt;=$B$4), AND(Infections!G20&gt;=$B$4,Infections!G22&gt;=$B$4,Infections!G23&gt;=$B$4,Infections!G24&gt;=$B$4), AND(Infections!G20&gt;=$B$4,Infections!G21&gt;=$B$4,Infections!G23&gt;=$B$4,Infections!G24&gt;=$B$4), AND(Infections!G20&gt;=$B$4,Infections!G21&gt;=$B$4,Infections!G22&gt;=$B$4,Infections!G24&gt;=$B$4)),Infections!G24,NA())</f>
        <v>#N/A</v>
      </c>
      <c r="P8" s="25" t="e">
        <f>IF(OR(AND(Infections!G20&lt;=$B$5,Infections!G21&lt;=$B$5,Infections!G22&lt;=$B$5,Infections!G23&lt;=$B$5), AND(Infections!G21&lt;=$B$5,Infections!G22&lt;=$B$5,Infections!G23&lt;=$B$5,Infections!G24&lt;=$B$5), AND(Infections!G20&lt;=$B$5,Infections!G22&lt;=$B$5,Infections!G23&lt;=$B$5,Infections!G24&lt;=$B$5), AND(Infections!G20&lt;=$B$5,Infections!G21&lt;=$B$5,Infections!G23&lt;=$B$5,Infections!G24&lt;=$B$5), AND(Infections!G20&lt;=$B$5,Infections!G21&lt;=$B$5,Infections!G22&lt;=$B$5,Infections!G24&lt;=$B$5)),Infections!G24,NA())</f>
        <v>#N/A</v>
      </c>
      <c r="Q8" s="25"/>
      <c r="R8" s="18"/>
    </row>
    <row r="9" spans="1:18" x14ac:dyDescent="0.25">
      <c r="A9" s="31" t="s">
        <v>29</v>
      </c>
      <c r="B9" s="20">
        <f>SUM(B2-(3*B3))</f>
        <v>-3.586822456602218</v>
      </c>
      <c r="D9" s="23">
        <f t="shared" si="0"/>
        <v>1.975104381240441</v>
      </c>
      <c r="E9" s="24">
        <f t="shared" si="1"/>
        <v>3.8290799938546609</v>
      </c>
      <c r="F9" s="24">
        <f t="shared" si="2"/>
        <v>0.12112876862622124</v>
      </c>
      <c r="G9" s="25">
        <f t="shared" si="3"/>
        <v>5.68305560646888</v>
      </c>
      <c r="H9" s="25">
        <f t="shared" si="4"/>
        <v>-1.7328468439879985</v>
      </c>
      <c r="I9" s="24">
        <f t="shared" si="5"/>
        <v>7.5370312190830999</v>
      </c>
      <c r="J9" s="25">
        <f t="shared" si="6"/>
        <v>-3.586822456602218</v>
      </c>
      <c r="K9" s="25" t="e">
        <f>IF(Infections!G25&gt;=$B$8,Infections!G25,NA())</f>
        <v>#N/A</v>
      </c>
      <c r="L9" s="25" t="e">
        <f>IF(Infections!G25&lt;=$B$9,Infections!G25,NA())</f>
        <v>#N/A</v>
      </c>
      <c r="M9" s="25" t="e">
        <f>IF(OR(AND(Infections!G23&gt;=$B$6,Infections!G24&gt;=$B$6), AND(Infections!G24&gt;=$B$6,Infections!G25&gt;=$B$6), AND(Infections!G23&gt;=$B$6,Infections!G25&gt;=$B$6)),Infections!G25,NA())</f>
        <v>#N/A</v>
      </c>
      <c r="N9" s="25" t="e">
        <f>IF(OR(AND(Infections!G23&lt;=$B$7,Infections!G24&lt;=$B$7), AND(Infections!G24&lt;=$B$7,Infections!G25&lt;=$B$7), AND(Infections!G23&lt;=$B$7,Infections!G25&lt;=$B$7)),Infections!G25,NA())</f>
        <v>#N/A</v>
      </c>
      <c r="O9" s="25" t="e">
        <f>IF(OR(AND(Infections!G21&gt;=$B$4,Infections!G22&gt;=$B$4,Infections!G23&gt;=$B$4,Infections!G24&gt;=$B$4), AND(Infections!G22&gt;=$B$4,Infections!G23&gt;=$B$4,Infections!G24&gt;=$B$4,Infections!G25&gt;=$B$4), AND(Infections!G21&gt;=$B$4,Infections!G23&gt;=$B$4,Infections!G24&gt;=$B$4,Infections!G25&gt;=$B$4), AND(Infections!G21&gt;=$B$4,Infections!G22&gt;=$B$4,Infections!G24&gt;=$B$4,Infections!G25&gt;=$B$4), AND(Infections!G21&gt;=$B$4,Infections!G22&gt;=$B$4,Infections!G23&gt;=$B$4,Infections!G25&gt;=$B$4)),Infections!G25,NA())</f>
        <v>#N/A</v>
      </c>
      <c r="P9" s="25" t="e">
        <f>IF(OR(AND(Infections!G21&lt;=$B$5,Infections!G22&lt;=$B$5,Infections!G23&lt;=$B$5,Infections!G24&lt;=$B$5), AND(Infections!G22&lt;=$B$5,Infections!G23&lt;=$B$5,Infections!G24&lt;=$B$5,Infections!G25&lt;=$B$5), AND(Infections!G21&lt;=$B$5,Infections!G23&lt;=$B$5,Infections!G24&lt;=$B$5,Infections!G25&lt;=$B$5), AND(Infections!G21&lt;=$B$5,Infections!G22&lt;=$B$5,Infections!G24&lt;=$B$5,Infections!G25&lt;=$B$5), AND(Infections!G21&lt;=$B$5,Infections!G22&lt;=$B$5,Infections!G23&lt;=$B$5,Infections!G25&lt;=$B$5)),Infections!G25,NA())</f>
        <v>#N/A</v>
      </c>
      <c r="Q9" s="25"/>
      <c r="R9" s="18"/>
    </row>
    <row r="10" spans="1:18" x14ac:dyDescent="0.25">
      <c r="D10" s="23">
        <f t="shared" si="0"/>
        <v>1.975104381240441</v>
      </c>
      <c r="E10" s="24">
        <f t="shared" si="1"/>
        <v>3.8290799938546609</v>
      </c>
      <c r="F10" s="24">
        <f t="shared" si="2"/>
        <v>0.12112876862622124</v>
      </c>
      <c r="G10" s="25">
        <f t="shared" si="3"/>
        <v>5.68305560646888</v>
      </c>
      <c r="H10" s="25">
        <f t="shared" si="4"/>
        <v>-1.7328468439879985</v>
      </c>
      <c r="I10" s="24">
        <f t="shared" si="5"/>
        <v>7.5370312190830999</v>
      </c>
      <c r="J10" s="25">
        <f t="shared" si="6"/>
        <v>-3.586822456602218</v>
      </c>
      <c r="K10" s="25" t="e">
        <f>IF(Infections!G26&gt;=$B$8,Infections!G26,NA())</f>
        <v>#N/A</v>
      </c>
      <c r="L10" s="25" t="e">
        <f>IF(Infections!G26&lt;=$B$9,Infections!G26,NA())</f>
        <v>#N/A</v>
      </c>
      <c r="M10" s="25" t="e">
        <f>IF(OR(AND(Infections!G24&gt;=$B$6,Infections!G25&gt;=$B$6), AND(Infections!G25&gt;=$B$6,Infections!G26&gt;=$B$6), AND(Infections!G24&gt;=$B$6,Infections!G26&gt;=$B$6)),Infections!G26,NA())</f>
        <v>#N/A</v>
      </c>
      <c r="N10" s="25" t="e">
        <f>IF(OR(AND(Infections!G24&lt;=$B$7,Infections!G25&lt;=$B$7), AND(Infections!G25&lt;=$B$7,Infections!G26&lt;=$B$7), AND(Infections!G24&lt;=$B$7,Infections!G26&lt;=$B$7)),Infections!G26,NA())</f>
        <v>#N/A</v>
      </c>
      <c r="O10" s="25" t="e">
        <f>IF(OR(AND(Infections!G22&gt;=$B$4,Infections!G23&gt;=$B$4,Infections!G24&gt;=$B$4,Infections!G25&gt;=$B$4), AND(Infections!G23&gt;=$B$4,Infections!G24&gt;=$B$4,Infections!G25&gt;=$B$4,Infections!G26&gt;=$B$4), AND(Infections!G22&gt;=$B$4,Infections!G24&gt;=$B$4,Infections!G25&gt;=$B$4,Infections!G26&gt;=$B$4), AND(Infections!G22&gt;=$B$4,Infections!G23&gt;=$B$4,Infections!G25&gt;=$B$4,Infections!G26&gt;=$B$4), AND(Infections!G22&gt;=$B$4,Infections!G23&gt;=$B$4,Infections!G24&gt;=$B$4,Infections!G26&gt;=$B$4)),Infections!G26,NA())</f>
        <v>#N/A</v>
      </c>
      <c r="P10" s="25" t="e">
        <f>IF(OR(AND(Infections!G22&lt;=$B$5,Infections!G23&lt;=$B$5,Infections!G24&lt;=$B$5,Infections!G25&lt;=$B$5), AND(Infections!G23&lt;=$B$5,Infections!G24&lt;=$B$5,Infections!G25&lt;=$B$5,Infections!G26&lt;=$B$5), AND(Infections!G22&lt;=$B$5,Infections!G24&lt;=$B$5,Infections!G25&lt;=$B$5,Infections!G26&lt;=$B$5), AND(Infections!G22&lt;=$B$5,Infections!G23&lt;=$B$5,Infections!G25&lt;=$B$5,Infections!G26&lt;=$B$5), AND(Infections!G22&lt;=$B$5,Infections!G23&lt;=$B$5,Infections!G24&lt;=$B$5,Infections!G26&lt;=$B$5)),Infections!G26,NA())</f>
        <v>#N/A</v>
      </c>
      <c r="Q10" s="25" t="e">
        <f>IF(AND(Infections!G19&gt;=$B$2, Infections!G20&gt;=$B$2, Infections!G21&gt;=$B$2, Infections!G22&gt;=$B$2, Infections!G23&gt;=$B$2, Infections!G24&gt;=$B$2, Infections!G25&gt;=$B$2, Infections!G26&gt;=$B$2),Infections!G26,NA())</f>
        <v>#N/A</v>
      </c>
      <c r="R10" s="18" t="e">
        <f>IF(AND(Infections!G19&lt;=$B$2, Infections!G20&lt;=$B$2, Infections!G21&lt;=$B$2, Infections!G22&lt;=$B$2, Infections!G23&lt;=$B$2, Infections!G24&lt;=$B$2, Infections!G25&lt;=$B$2, Infections!G26&lt;=$B$2),Infections!G26,NA())</f>
        <v>#N/A</v>
      </c>
    </row>
    <row r="11" spans="1:18" x14ac:dyDescent="0.25">
      <c r="D11" s="23">
        <f t="shared" si="0"/>
        <v>1.975104381240441</v>
      </c>
      <c r="E11" s="24">
        <f t="shared" si="1"/>
        <v>3.8290799938546609</v>
      </c>
      <c r="F11" s="24">
        <f t="shared" si="2"/>
        <v>0.12112876862622124</v>
      </c>
      <c r="G11" s="25">
        <f t="shared" si="3"/>
        <v>5.68305560646888</v>
      </c>
      <c r="H11" s="25">
        <f t="shared" si="4"/>
        <v>-1.7328468439879985</v>
      </c>
      <c r="I11" s="24">
        <f t="shared" si="5"/>
        <v>7.5370312190830999</v>
      </c>
      <c r="J11" s="25">
        <f t="shared" si="6"/>
        <v>-3.586822456602218</v>
      </c>
      <c r="K11" s="25" t="e">
        <f>IF(Infections!G27&gt;=$B$8,Infections!G27,NA())</f>
        <v>#N/A</v>
      </c>
      <c r="L11" s="25" t="e">
        <f>IF(Infections!G27&lt;=$B$9,Infections!G27,NA())</f>
        <v>#N/A</v>
      </c>
      <c r="M11" s="25" t="e">
        <f>IF(OR(AND(Infections!G25&gt;=$B$6,Infections!G26&gt;=$B$6), AND(Infections!G26&gt;=$B$6,Infections!G27&gt;=$B$6), AND(Infections!G25&gt;=$B$6,Infections!G27&gt;=$B$6)),Infections!G27,NA())</f>
        <v>#N/A</v>
      </c>
      <c r="N11" s="25" t="e">
        <f>IF(OR(AND(Infections!G25&lt;=$B$7,Infections!G26&lt;=$B$7), AND(Infections!G26&lt;=$B$7,Infections!G27&lt;=$B$7), AND(Infections!G25&lt;=$B$7,Infections!G27&lt;=$B$7)),Infections!G27,NA())</f>
        <v>#N/A</v>
      </c>
      <c r="O11" s="25" t="e">
        <f>IF(OR(AND(Infections!G23&gt;=$B$4,Infections!G24&gt;=$B$4,Infections!G25&gt;=$B$4,Infections!G26&gt;=$B$4), AND(Infections!G24&gt;=$B$4,Infections!G25&gt;=$B$4,Infections!G26&gt;=$B$4,Infections!G27&gt;=$B$4), AND(Infections!G23&gt;=$B$4,Infections!G25&gt;=$B$4,Infections!G26&gt;=$B$4,Infections!G27&gt;=$B$4), AND(Infections!G23&gt;=$B$4,Infections!G24&gt;=$B$4,Infections!G26&gt;=$B$4,Infections!G27&gt;=$B$4), AND(Infections!G23&gt;=$B$4,Infections!G24&gt;=$B$4,Infections!G25&gt;=$B$4,Infections!G27&gt;=$B$4)),Infections!G27,NA())</f>
        <v>#N/A</v>
      </c>
      <c r="P11" s="25" t="e">
        <f>IF(OR(AND(Infections!G23&lt;=$B$5,Infections!G24&lt;=$B$5,Infections!G25&lt;=$B$5,Infections!G26&lt;=$B$5), AND(Infections!G24&lt;=$B$5,Infections!G25&lt;=$B$5,Infections!G26&lt;=$B$5,Infections!G27&lt;=$B$5), AND(Infections!G23&lt;=$B$5,Infections!G25&lt;=$B$5,Infections!G26&lt;=$B$5,Infections!G27&lt;=$B$5), AND(Infections!G23&lt;=$B$5,Infections!G24&lt;=$B$5,Infections!G26&lt;=$B$5,Infections!G27&lt;=$B$5), AND(Infections!G23&lt;=$B$5,Infections!G24&lt;=$B$5,Infections!G25&lt;=$B$5,Infections!G27&lt;=$B$5)),Infections!G27,NA())</f>
        <v>#N/A</v>
      </c>
      <c r="Q11" s="25" t="e">
        <f>IF(AND(Infections!G20&gt;=$B$2, Infections!G21&gt;=$B$2, Infections!G22&gt;=$B$2, Infections!G23&gt;=$B$2, Infections!G24&gt;=$B$2, Infections!G25&gt;=$B$2, Infections!G26&gt;=$B$2, Infections!G27&gt;=$B$2),Infections!G27,NA())</f>
        <v>#N/A</v>
      </c>
      <c r="R11" s="18" t="e">
        <f>IF(AND(Infections!G20&lt;=$B$2, Infections!G21&lt;=$B$2, Infections!G22&lt;=$B$2, Infections!G23&lt;=$B$2, Infections!G24&lt;=$B$2, Infections!G25&lt;=$B$2, Infections!G26&lt;=$B$2, Infections!G27&lt;=$B$2),Infections!G27,NA())</f>
        <v>#N/A</v>
      </c>
    </row>
    <row r="12" spans="1:18" x14ac:dyDescent="0.25">
      <c r="D12" s="23">
        <f t="shared" si="0"/>
        <v>1.975104381240441</v>
      </c>
      <c r="E12" s="24">
        <f t="shared" si="1"/>
        <v>3.8290799938546609</v>
      </c>
      <c r="F12" s="24">
        <f t="shared" si="2"/>
        <v>0.12112876862622124</v>
      </c>
      <c r="G12" s="25">
        <f t="shared" si="3"/>
        <v>5.68305560646888</v>
      </c>
      <c r="H12" s="25">
        <f t="shared" si="4"/>
        <v>-1.7328468439879985</v>
      </c>
      <c r="I12" s="24">
        <f t="shared" si="5"/>
        <v>7.5370312190830999</v>
      </c>
      <c r="J12" s="25">
        <f t="shared" si="6"/>
        <v>-3.586822456602218</v>
      </c>
      <c r="K12" s="25" t="e">
        <f>IF(Infections!G28&gt;=$B$8,Infections!G28,NA())</f>
        <v>#N/A</v>
      </c>
      <c r="L12" s="25" t="e">
        <f>IF(Infections!G28&lt;=$B$9,Infections!G28,NA())</f>
        <v>#N/A</v>
      </c>
      <c r="M12" s="25" t="e">
        <f>IF(OR(AND(Infections!G26&gt;=$B$6,Infections!G27&gt;=$B$6), AND(Infections!G27&gt;=$B$6,Infections!G28&gt;=$B$6), AND(Infections!G26&gt;=$B$6,Infections!G28&gt;=$B$6)),Infections!G28,NA())</f>
        <v>#N/A</v>
      </c>
      <c r="N12" s="25" t="e">
        <f>IF(OR(AND(Infections!G26&lt;=$B$7,Infections!G27&lt;=$B$7), AND(Infections!G27&lt;=$B$7,Infections!G28&lt;=$B$7), AND(Infections!G26&lt;=$B$7,Infections!G28&lt;=$B$7)),Infections!G28,NA())</f>
        <v>#N/A</v>
      </c>
      <c r="O12" s="25" t="e">
        <f>IF(OR(AND(Infections!G24&gt;=$B$4,Infections!G25&gt;=$B$4,Infections!G26&gt;=$B$4,Infections!G27&gt;=$B$4), AND(Infections!G25&gt;=$B$4,Infections!G26&gt;=$B$4,Infections!G27&gt;=$B$4,Infections!G28&gt;=$B$4), AND(Infections!G24&gt;=$B$4,Infections!G26&gt;=$B$4,Infections!G27&gt;=$B$4,Infections!G28&gt;=$B$4), AND(Infections!G24&gt;=$B$4,Infections!G25&gt;=$B$4,Infections!G27&gt;=$B$4,Infections!G28&gt;=$B$4), AND(Infections!G24&gt;=$B$4,Infections!G25&gt;=$B$4,Infections!G26&gt;=$B$4,Infections!G28&gt;=$B$4)),Infections!G28,NA())</f>
        <v>#N/A</v>
      </c>
      <c r="P12" s="25" t="e">
        <f>IF(OR(AND(Infections!G24&lt;=$B$5,Infections!G25&lt;=$B$5,Infections!G26&lt;=$B$5,Infections!G27&lt;=$B$5), AND(Infections!G25&lt;=$B$5,Infections!G26&lt;=$B$5,Infections!G27&lt;=$B$5,Infections!G28&lt;=$B$5), AND(Infections!G24&lt;=$B$5,Infections!G26&lt;=$B$5,Infections!G27&lt;=$B$5,Infections!G28&lt;=$B$5), AND(Infections!G24&lt;=$B$5,Infections!G25&lt;=$B$5,Infections!G27&lt;=$B$5,Infections!G28&lt;=$B$5), AND(Infections!G24&lt;=$B$5,Infections!G25&lt;=$B$5,Infections!G26&lt;=$B$5,Infections!G28&lt;=$B$5)),Infections!G28,NA())</f>
        <v>#N/A</v>
      </c>
      <c r="Q12" s="25" t="e">
        <f>IF(AND(Infections!G21&gt;=$B$2, Infections!G22&gt;=$B$2, Infections!G23&gt;=$B$2, Infections!G24&gt;=$B$2, Infections!G25&gt;=$B$2, Infections!G26&gt;=$B$2, Infections!G27&gt;=$B$2, Infections!G28&gt;=$B$2),Infections!G28,NA())</f>
        <v>#N/A</v>
      </c>
      <c r="R12" s="18" t="e">
        <f>IF(AND(Infections!G21&lt;=$B$2, Infections!G22&lt;=$B$2, Infections!G23&lt;=$B$2, Infections!G24&lt;=$B$2, Infections!G25&lt;=$B$2, Infections!G26&lt;=$B$2, Infections!G27&lt;=$B$2, Infections!G28&lt;=$B$2),Infections!G28,NA())</f>
        <v>#N/A</v>
      </c>
    </row>
    <row r="13" spans="1:18" x14ac:dyDescent="0.25">
      <c r="D13" s="23">
        <f t="shared" si="0"/>
        <v>1.975104381240441</v>
      </c>
      <c r="E13" s="24">
        <f t="shared" si="1"/>
        <v>3.8290799938546609</v>
      </c>
      <c r="F13" s="24">
        <f t="shared" si="2"/>
        <v>0.12112876862622124</v>
      </c>
      <c r="G13" s="25">
        <f t="shared" si="3"/>
        <v>5.68305560646888</v>
      </c>
      <c r="H13" s="25">
        <f t="shared" si="4"/>
        <v>-1.7328468439879985</v>
      </c>
      <c r="I13" s="24">
        <f t="shared" si="5"/>
        <v>7.5370312190830999</v>
      </c>
      <c r="J13" s="25">
        <f t="shared" si="6"/>
        <v>-3.586822456602218</v>
      </c>
      <c r="K13" s="25" t="e">
        <f>IF(Infections!G29&gt;=$B$8,Infections!G29,NA())</f>
        <v>#N/A</v>
      </c>
      <c r="L13" s="25" t="e">
        <f>IF(Infections!G29&lt;=$B$9,Infections!G29,NA())</f>
        <v>#N/A</v>
      </c>
      <c r="M13" s="25" t="e">
        <f>IF(OR(AND(Infections!G27&gt;=$B$6,Infections!G28&gt;=$B$6), AND(Infections!G28&gt;=$B$6,Infections!G29&gt;=$B$6), AND(Infections!G27&gt;=$B$6,Infections!G29&gt;=$B$6)),Infections!G29,NA())</f>
        <v>#N/A</v>
      </c>
      <c r="N13" s="25" t="e">
        <f>IF(OR(AND(Infections!G27&lt;=$B$7,Infections!G28&lt;=$B$7), AND(Infections!G28&lt;=$B$7,Infections!G29&lt;=$B$7), AND(Infections!G27&lt;=$B$7,Infections!G29&lt;=$B$7)),Infections!G29,NA())</f>
        <v>#N/A</v>
      </c>
      <c r="O13" s="25" t="e">
        <f>IF(OR(AND(Infections!G25&gt;=$B$4,Infections!G26&gt;=$B$4,Infections!G27&gt;=$B$4,Infections!G28&gt;=$B$4), AND(Infections!G26&gt;=$B$4,Infections!G27&gt;=$B$4,Infections!G28&gt;=$B$4,Infections!G29&gt;=$B$4), AND(Infections!G25&gt;=$B$4,Infections!G27&gt;=$B$4,Infections!G28&gt;=$B$4,Infections!G29&gt;=$B$4), AND(Infections!G25&gt;=$B$4,Infections!G26&gt;=$B$4,Infections!G28&gt;=$B$4,Infections!G29&gt;=$B$4), AND(Infections!G25&gt;=$B$4,Infections!G26&gt;=$B$4,Infections!G27&gt;=$B$4,Infections!G29&gt;=$B$4)),Infections!G29,NA())</f>
        <v>#N/A</v>
      </c>
      <c r="P13" s="25" t="e">
        <f>IF(OR(AND(Infections!G25&lt;=$B$5,Infections!G26&lt;=$B$5,Infections!G27&lt;=$B$5,Infections!G28&lt;=$B$5), AND(Infections!G26&lt;=$B$5,Infections!G27&lt;=$B$5,Infections!G28&lt;=$B$5,Infections!G29&lt;=$B$5), AND(Infections!G25&lt;=$B$5,Infections!G27&lt;=$B$5,Infections!G28&lt;=$B$5,Infections!G29&lt;=$B$5), AND(Infections!G25&lt;=$B$5,Infections!G26&lt;=$B$5,Infections!G28&lt;=$B$5,Infections!G29&lt;=$B$5), AND(Infections!G25&lt;=$B$5,Infections!G26&lt;=$B$5,Infections!G27&lt;=$B$5,Infections!G29&lt;=$B$5)),Infections!G29,NA())</f>
        <v>#N/A</v>
      </c>
      <c r="Q13" s="25" t="e">
        <f>IF(AND(Infections!G22&gt;=$B$2, Infections!G23&gt;=$B$2, Infections!G24&gt;=$B$2, Infections!G25&gt;=$B$2, Infections!G26&gt;=$B$2, Infections!G27&gt;=$B$2, Infections!G28&gt;=$B$2, Infections!G29&gt;=$B$2),Infections!G29,NA())</f>
        <v>#N/A</v>
      </c>
      <c r="R13" s="18" t="e">
        <f>IF(AND(Infections!G22&lt;=$B$2, Infections!G23&lt;=$B$2, Infections!G24&lt;=$B$2, Infections!G25&lt;=$B$2, Infections!G26&lt;=$B$2, Infections!G27&lt;=$B$2, Infections!G28&lt;=$B$2, Infections!G29&lt;=$B$2),Infections!G29,NA())</f>
        <v>#N/A</v>
      </c>
    </row>
    <row r="14" spans="1:18" x14ac:dyDescent="0.25">
      <c r="D14" s="26">
        <f t="shared" si="0"/>
        <v>1.975104381240441</v>
      </c>
      <c r="E14" s="27">
        <f t="shared" si="1"/>
        <v>3.8290799938546609</v>
      </c>
      <c r="F14" s="27">
        <f t="shared" si="2"/>
        <v>0.12112876862622124</v>
      </c>
      <c r="G14" s="28">
        <f t="shared" si="3"/>
        <v>5.68305560646888</v>
      </c>
      <c r="H14" s="28">
        <f t="shared" si="4"/>
        <v>-1.7328468439879985</v>
      </c>
      <c r="I14" s="27">
        <f t="shared" si="5"/>
        <v>7.5370312190830999</v>
      </c>
      <c r="J14" s="28">
        <f t="shared" si="6"/>
        <v>-3.586822456602218</v>
      </c>
      <c r="K14" s="28" t="e">
        <f>IF(Infections!G30&gt;=$B$8,Infections!G30,NA())</f>
        <v>#N/A</v>
      </c>
      <c r="L14" s="28" t="e">
        <f>IF(Infections!G30&lt;=$B$9,Infections!G30,NA())</f>
        <v>#N/A</v>
      </c>
      <c r="M14" s="28" t="e">
        <f>IF(OR(AND(Infections!G28&gt;=$B$6,Infections!G29&gt;=$B$6), AND(Infections!G29&gt;=$B$6,Infections!G30&gt;=$B$6), AND(Infections!G28&gt;=$B$6,Infections!G30&gt;=$B$6)),Infections!G30,NA())</f>
        <v>#N/A</v>
      </c>
      <c r="N14" s="28" t="e">
        <f>IF(OR(AND(Infections!G28&lt;=$B$7,Infections!G29&lt;=$B$7), AND(Infections!G29&lt;=$B$7,Infections!G30&lt;=$B$7), AND(Infections!G28&lt;=$B$7,Infections!G30&lt;=$B$7)),Infections!G30,NA())</f>
        <v>#N/A</v>
      </c>
      <c r="O14" s="28" t="e">
        <f>IF(OR(AND(Infections!G26&gt;=$B$4,Infections!G27&gt;=$B$4,Infections!G28&gt;=$B$4,Infections!G29&gt;=$B$4), AND(Infections!G27&gt;=$B$4,Infections!G28&gt;=$B$4,Infections!G29&gt;=$B$4,Infections!G30&gt;=$B$4), AND(Infections!G26&gt;=$B$4,Infections!G28&gt;=$B$4,Infections!G29&gt;=$B$4,Infections!G30&gt;=$B$4), AND(Infections!G26&gt;=$B$4,Infections!G27&gt;=$B$4,Infections!G29&gt;=$B$4,Infections!G30&gt;=$B$4), AND(Infections!G26&gt;=$B$4,Infections!G27&gt;=$B$4,Infections!G28&gt;=$B$4,Infections!G30&gt;=$B$4)),Infections!G30,NA())</f>
        <v>#N/A</v>
      </c>
      <c r="P14" s="28" t="e">
        <f>IF(OR(AND(Infections!G26&lt;=$B$5,Infections!G27&lt;=$B$5,Infections!G28&lt;=$B$5,Infections!G29&lt;=$B$5), AND(Infections!G27&lt;=$B$5,Infections!G28&lt;=$B$5,Infections!G29&lt;=$B$5,Infections!G30&lt;=$B$5), AND(Infections!G26&lt;=$B$5,Infections!G28&lt;=$B$5,Infections!G29&lt;=$B$5,Infections!G30&lt;=$B$5), AND(Infections!G26&lt;=$B$5,Infections!G27&lt;=$B$5,Infections!G29&lt;=$B$5,Infections!G30&lt;=$B$5), AND(Infections!G26&lt;=$B$5,Infections!G27&lt;=$B$5,Infections!G28&lt;=$B$5,Infections!G30&lt;=$B$5)),Infections!G30,NA())</f>
        <v>#N/A</v>
      </c>
      <c r="Q14" s="28" t="e">
        <f>IF(AND(Infections!G23&gt;=$B$2, Infections!G24&gt;=$B$2, Infections!G25&gt;=$B$2, Infections!G26&gt;=$B$2, Infections!G27&gt;=$B$2, Infections!G28&gt;=$B$2, Infections!G29&gt;=$B$2, Infections!G30&gt;=$B$2),Infections!G30,NA())</f>
        <v>#N/A</v>
      </c>
      <c r="R14" s="20" t="e">
        <f>IF(AND(Infections!G23&lt;=$B$2, Infections!G24&lt;=$B$2, Infections!G25&lt;=$B$2, Infections!G26&lt;=$B$2, Infections!G27&lt;=$B$2, Infections!G28&lt;=$B$2, Infections!G29&lt;=$B$2, Infections!G30&lt;=$B$2),Infections!G30,NA())</f>
        <v>#N/A</v>
      </c>
    </row>
    <row r="15" spans="1:18" x14ac:dyDescent="0.25">
      <c r="D15" s="24"/>
      <c r="E15" s="24"/>
      <c r="F15" s="24"/>
      <c r="G15" s="25"/>
      <c r="H15" s="25"/>
      <c r="I15" s="24"/>
      <c r="J15" s="25"/>
      <c r="K15" s="25"/>
      <c r="L15" s="25"/>
      <c r="M15" s="25"/>
      <c r="N15" s="25"/>
      <c r="O15" s="25"/>
      <c r="P15" s="25"/>
      <c r="Q15" s="25"/>
      <c r="R15" s="25"/>
    </row>
    <row r="16" spans="1:18" ht="23.25" x14ac:dyDescent="0.35">
      <c r="A16" s="22" t="s">
        <v>73</v>
      </c>
    </row>
    <row r="17" spans="1:18" ht="15.75" thickBot="1" x14ac:dyDescent="0.3">
      <c r="A17" s="29" t="s">
        <v>22</v>
      </c>
      <c r="B17" s="21" t="e">
        <f>AVERAGE(#REF!)</f>
        <v>#REF!</v>
      </c>
      <c r="C17" s="7"/>
      <c r="D17" s="32" t="s">
        <v>31</v>
      </c>
      <c r="E17" s="33" t="s">
        <v>45</v>
      </c>
      <c r="F17" s="33" t="s">
        <v>32</v>
      </c>
      <c r="G17" s="33" t="s">
        <v>33</v>
      </c>
      <c r="H17" s="33" t="s">
        <v>34</v>
      </c>
      <c r="I17" s="33" t="s">
        <v>35</v>
      </c>
      <c r="J17" s="33" t="s">
        <v>36</v>
      </c>
      <c r="K17" s="34" t="s">
        <v>37</v>
      </c>
      <c r="L17" s="33" t="s">
        <v>38</v>
      </c>
      <c r="M17" s="34" t="s">
        <v>39</v>
      </c>
      <c r="N17" s="34" t="s">
        <v>40</v>
      </c>
      <c r="O17" s="34" t="s">
        <v>41</v>
      </c>
      <c r="P17" s="34" t="s">
        <v>42</v>
      </c>
      <c r="Q17" s="34" t="s">
        <v>43</v>
      </c>
      <c r="R17" s="35" t="s">
        <v>44</v>
      </c>
    </row>
    <row r="18" spans="1:18" ht="15.75" thickTop="1" x14ac:dyDescent="0.25">
      <c r="A18" s="30" t="s">
        <v>23</v>
      </c>
      <c r="B18" s="18" t="e">
        <f>_xlfn.STDEV.P(#REF!,#REF!,#REF!,#REF!,#REF!,#REF!,#REF!,#REF!,#REF!,#REF!,#REF!,#REF!)</f>
        <v>#REF!</v>
      </c>
      <c r="D18" s="23" t="e">
        <f>SUM($B$17)</f>
        <v>#REF!</v>
      </c>
      <c r="E18" s="24" t="e">
        <f>SUM($B$19)</f>
        <v>#REF!</v>
      </c>
      <c r="F18" s="24" t="e">
        <f>SUM($B$20)</f>
        <v>#REF!</v>
      </c>
      <c r="G18" s="25" t="e">
        <f>SUM($B$21)</f>
        <v>#REF!</v>
      </c>
      <c r="H18" s="25" t="e">
        <f>SUM($B$22)</f>
        <v>#REF!</v>
      </c>
      <c r="I18" s="24" t="e">
        <f>SUM($B$23)</f>
        <v>#REF!</v>
      </c>
      <c r="J18" s="25" t="e">
        <f>SUM($B$24)</f>
        <v>#REF!</v>
      </c>
      <c r="K18" s="25" t="e">
        <f>IF(#REF!&gt;=$B$23,#REF!,NA())</f>
        <v>#REF!</v>
      </c>
      <c r="L18" s="25" t="e">
        <f>IF(#REF!&lt;=$B$24,#REF!,NA())</f>
        <v>#REF!</v>
      </c>
      <c r="M18" s="25"/>
      <c r="N18" s="25"/>
      <c r="O18" s="25"/>
      <c r="P18" s="25"/>
      <c r="Q18" s="25"/>
      <c r="R18" s="18"/>
    </row>
    <row r="19" spans="1:18" x14ac:dyDescent="0.25">
      <c r="A19" s="30" t="s">
        <v>24</v>
      </c>
      <c r="B19" s="19" t="e">
        <f>SUM(B17+B18)</f>
        <v>#REF!</v>
      </c>
      <c r="C19" s="5"/>
      <c r="D19" s="23" t="e">
        <f t="shared" ref="D19:D29" si="7">SUM($B$17)</f>
        <v>#REF!</v>
      </c>
      <c r="E19" s="24" t="e">
        <f t="shared" ref="E19:E29" si="8">SUM($B$19)</f>
        <v>#REF!</v>
      </c>
      <c r="F19" s="24" t="e">
        <f t="shared" ref="F19:F29" si="9">SUM($B$20)</f>
        <v>#REF!</v>
      </c>
      <c r="G19" s="25" t="e">
        <f t="shared" ref="G19:G29" si="10">SUM($B$21)</f>
        <v>#REF!</v>
      </c>
      <c r="H19" s="25" t="e">
        <f t="shared" ref="H19:H29" si="11">SUM($B$22)</f>
        <v>#REF!</v>
      </c>
      <c r="I19" s="24" t="e">
        <f t="shared" ref="I19:I29" si="12">SUM($B$23)</f>
        <v>#REF!</v>
      </c>
      <c r="J19" s="25" t="e">
        <f t="shared" ref="J19:J29" si="13">SUM($B$24)</f>
        <v>#REF!</v>
      </c>
      <c r="K19" s="25" t="e">
        <f>IF(#REF!&gt;=$B$23,#REF!,NA())</f>
        <v>#REF!</v>
      </c>
      <c r="L19" s="25" t="e">
        <f>IF(#REF!&lt;=$B$24,#REF!,NA())</f>
        <v>#REF!</v>
      </c>
      <c r="M19" s="25" t="e">
        <f>IF(AND(#REF!&gt;=$B$21,#REF!&gt;=$B$21),#REF!,NA())</f>
        <v>#REF!</v>
      </c>
      <c r="N19" s="25" t="e">
        <f>IF(AND(#REF!&lt;=$B$22,#REF!&lt;=$B$22),#REF!,NA())</f>
        <v>#REF!</v>
      </c>
      <c r="O19" s="25"/>
      <c r="P19" s="25"/>
      <c r="Q19" s="25"/>
      <c r="R19" s="18"/>
    </row>
    <row r="20" spans="1:18" x14ac:dyDescent="0.25">
      <c r="A20" s="30" t="s">
        <v>25</v>
      </c>
      <c r="B20" s="19" t="e">
        <f>SUM(B17-B18)</f>
        <v>#REF!</v>
      </c>
      <c r="C20" s="5"/>
      <c r="D20" s="23" t="e">
        <f t="shared" si="7"/>
        <v>#REF!</v>
      </c>
      <c r="E20" s="24" t="e">
        <f t="shared" si="8"/>
        <v>#REF!</v>
      </c>
      <c r="F20" s="24" t="e">
        <f t="shared" si="9"/>
        <v>#REF!</v>
      </c>
      <c r="G20" s="25" t="e">
        <f t="shared" si="10"/>
        <v>#REF!</v>
      </c>
      <c r="H20" s="25" t="e">
        <f t="shared" si="11"/>
        <v>#REF!</v>
      </c>
      <c r="I20" s="24" t="e">
        <f t="shared" si="12"/>
        <v>#REF!</v>
      </c>
      <c r="J20" s="25" t="e">
        <f t="shared" si="13"/>
        <v>#REF!</v>
      </c>
      <c r="K20" s="25" t="e">
        <f>IF(#REF!&gt;=$B$23,#REF!,NA())</f>
        <v>#REF!</v>
      </c>
      <c r="L20" s="25" t="e">
        <f>IF(#REF!&lt;=$B$24,#REF!,NA())</f>
        <v>#REF!</v>
      </c>
      <c r="M20" s="25" t="e">
        <f>IF(AND(#REF!&gt;=$B$21,#REF!&gt;=$B$21),#REF!,NA())</f>
        <v>#REF!</v>
      </c>
      <c r="N20" s="25" t="e">
        <f>IF(AND(#REF!&lt;=$B$22,#REF!&lt;=$B$22),#REF!,NA())</f>
        <v>#REF!</v>
      </c>
      <c r="O20" s="25"/>
      <c r="P20" s="25"/>
      <c r="Q20" s="25"/>
      <c r="R20" s="18"/>
    </row>
    <row r="21" spans="1:18" x14ac:dyDescent="0.25">
      <c r="A21" s="30" t="s">
        <v>26</v>
      </c>
      <c r="B21" s="18" t="e">
        <f>SUM(B17+(2*B18))</f>
        <v>#REF!</v>
      </c>
      <c r="D21" s="23" t="e">
        <f t="shared" si="7"/>
        <v>#REF!</v>
      </c>
      <c r="E21" s="24" t="e">
        <f t="shared" si="8"/>
        <v>#REF!</v>
      </c>
      <c r="F21" s="24" t="e">
        <f t="shared" si="9"/>
        <v>#REF!</v>
      </c>
      <c r="G21" s="25" t="e">
        <f t="shared" si="10"/>
        <v>#REF!</v>
      </c>
      <c r="H21" s="25" t="e">
        <f t="shared" si="11"/>
        <v>#REF!</v>
      </c>
      <c r="I21" s="24" t="e">
        <f t="shared" si="12"/>
        <v>#REF!</v>
      </c>
      <c r="J21" s="25" t="e">
        <f t="shared" si="13"/>
        <v>#REF!</v>
      </c>
      <c r="K21" s="25" t="e">
        <f>IF(#REF!&gt;=$B$23,#REF!,NA())</f>
        <v>#REF!</v>
      </c>
      <c r="L21" s="25" t="e">
        <f>IF(#REF!&lt;=$B$24,#REF!,NA())</f>
        <v>#REF!</v>
      </c>
      <c r="M21" s="25" t="e">
        <f>IF(AND(#REF!&gt;=$B$21,#REF!&gt;=$B$21),#REF!,NA())</f>
        <v>#REF!</v>
      </c>
      <c r="N21" s="25" t="e">
        <f>IF(AND(#REF!&lt;=$B$22,#REF!&lt;=$B$22),#REF!,NA())</f>
        <v>#REF!</v>
      </c>
      <c r="O21" s="25" t="e">
        <f>IF(AND(#REF!&gt;=$B$19,#REF!&gt;=$B$19,#REF!&gt;=$B$19,#REF!&gt;=$B$19),#REF!,NA())</f>
        <v>#REF!</v>
      </c>
      <c r="P21" s="25" t="e">
        <f>IF(AND(#REF!&lt;=$B$20,#REF!&lt;=$B$20,#REF!&lt;=$B$20,#REF!&lt;=$B$20),#REF!,NA())</f>
        <v>#REF!</v>
      </c>
      <c r="Q21" s="25"/>
      <c r="R21" s="18"/>
    </row>
    <row r="22" spans="1:18" x14ac:dyDescent="0.25">
      <c r="A22" s="30" t="s">
        <v>27</v>
      </c>
      <c r="B22" s="18" t="e">
        <f>SUM(B17-(2*B18))</f>
        <v>#REF!</v>
      </c>
      <c r="D22" s="23" t="e">
        <f t="shared" si="7"/>
        <v>#REF!</v>
      </c>
      <c r="E22" s="24" t="e">
        <f t="shared" si="8"/>
        <v>#REF!</v>
      </c>
      <c r="F22" s="24" t="e">
        <f t="shared" si="9"/>
        <v>#REF!</v>
      </c>
      <c r="G22" s="25" t="e">
        <f t="shared" si="10"/>
        <v>#REF!</v>
      </c>
      <c r="H22" s="25" t="e">
        <f t="shared" si="11"/>
        <v>#REF!</v>
      </c>
      <c r="I22" s="24" t="e">
        <f t="shared" si="12"/>
        <v>#REF!</v>
      </c>
      <c r="J22" s="25" t="e">
        <f t="shared" si="13"/>
        <v>#REF!</v>
      </c>
      <c r="K22" s="25" t="e">
        <f>IF(#REF!&gt;=$B$23,#REF!,NA())</f>
        <v>#REF!</v>
      </c>
      <c r="L22" s="25" t="e">
        <f>IF(#REF!&lt;=$B$24,#REF!,NA())</f>
        <v>#REF!</v>
      </c>
      <c r="M22" s="25" t="e">
        <f>IF(AND(#REF!&gt;=$B$21,#REF!&gt;=$B$21),#REF!,NA())</f>
        <v>#REF!</v>
      </c>
      <c r="N22" s="25" t="e">
        <f>IF(AND(#REF!&lt;=$B$22,#REF!&lt;=$B$22),#REF!,NA())</f>
        <v>#REF!</v>
      </c>
      <c r="O22" s="25" t="e">
        <f>IF(AND(#REF!&gt;=$B$19,#REF!&gt;=$B$19,#REF!&gt;=$B$19,#REF!&gt;=$B$19),#REF!,NA())</f>
        <v>#REF!</v>
      </c>
      <c r="P22" s="25" t="e">
        <f>IF(AND(#REF!&lt;=$B$20,#REF!&lt;=$B$20,#REF!&lt;=$B$20,#REF!&lt;=$B$20),#REF!,NA())</f>
        <v>#REF!</v>
      </c>
      <c r="Q22" s="25"/>
      <c r="R22" s="18"/>
    </row>
    <row r="23" spans="1:18" x14ac:dyDescent="0.25">
      <c r="A23" s="30" t="s">
        <v>28</v>
      </c>
      <c r="B23" s="19" t="e">
        <f>SUM(B17+(3*B18))</f>
        <v>#REF!</v>
      </c>
      <c r="C23" s="5"/>
      <c r="D23" s="23" t="e">
        <f t="shared" si="7"/>
        <v>#REF!</v>
      </c>
      <c r="E23" s="24" t="e">
        <f t="shared" si="8"/>
        <v>#REF!</v>
      </c>
      <c r="F23" s="24" t="e">
        <f t="shared" si="9"/>
        <v>#REF!</v>
      </c>
      <c r="G23" s="25" t="e">
        <f t="shared" si="10"/>
        <v>#REF!</v>
      </c>
      <c r="H23" s="25" t="e">
        <f t="shared" si="11"/>
        <v>#REF!</v>
      </c>
      <c r="I23" s="24" t="e">
        <f t="shared" si="12"/>
        <v>#REF!</v>
      </c>
      <c r="J23" s="25" t="e">
        <f t="shared" si="13"/>
        <v>#REF!</v>
      </c>
      <c r="K23" s="25" t="e">
        <f>IF(#REF!&gt;=$B$23,#REF!,NA())</f>
        <v>#REF!</v>
      </c>
      <c r="L23" s="25" t="e">
        <f>IF(#REF!&lt;=$B$24,#REF!,NA())</f>
        <v>#REF!</v>
      </c>
      <c r="M23" s="25" t="e">
        <f>IF(AND(#REF!&gt;=$B$21,#REF!&gt;=$B$21),#REF!,NA())</f>
        <v>#REF!</v>
      </c>
      <c r="N23" s="25" t="e">
        <f>IF(AND(#REF!&lt;=$B$22,#REF!&lt;=$B$22),#REF!,NA())</f>
        <v>#REF!</v>
      </c>
      <c r="O23" s="25" t="e">
        <f>IF(AND(#REF!&gt;=$B$19,#REF!&gt;=$B$19,#REF!&gt;=$B$19,#REF!&gt;=$B$19),#REF!,NA())</f>
        <v>#REF!</v>
      </c>
      <c r="P23" s="25" t="e">
        <f>IF(AND(#REF!&lt;=$B$20,#REF!&lt;=$B$20,#REF!&lt;=$B$20,#REF!&lt;=$B$20),#REF!,NA())</f>
        <v>#REF!</v>
      </c>
      <c r="Q23" s="25"/>
      <c r="R23" s="18"/>
    </row>
    <row r="24" spans="1:18" x14ac:dyDescent="0.25">
      <c r="A24" s="31" t="s">
        <v>29</v>
      </c>
      <c r="B24" s="20" t="e">
        <f>SUM(B17-(3*B18))</f>
        <v>#REF!</v>
      </c>
      <c r="D24" s="23" t="e">
        <f t="shared" si="7"/>
        <v>#REF!</v>
      </c>
      <c r="E24" s="24" t="e">
        <f t="shared" si="8"/>
        <v>#REF!</v>
      </c>
      <c r="F24" s="24" t="e">
        <f t="shared" si="9"/>
        <v>#REF!</v>
      </c>
      <c r="G24" s="25" t="e">
        <f t="shared" si="10"/>
        <v>#REF!</v>
      </c>
      <c r="H24" s="25" t="e">
        <f t="shared" si="11"/>
        <v>#REF!</v>
      </c>
      <c r="I24" s="24" t="e">
        <f t="shared" si="12"/>
        <v>#REF!</v>
      </c>
      <c r="J24" s="25" t="e">
        <f t="shared" si="13"/>
        <v>#REF!</v>
      </c>
      <c r="K24" s="25" t="e">
        <f>IF(#REF!&gt;=$B$23,#REF!,NA())</f>
        <v>#REF!</v>
      </c>
      <c r="L24" s="25" t="e">
        <f>IF(#REF!&lt;=$B$24,#REF!,NA())</f>
        <v>#REF!</v>
      </c>
      <c r="M24" s="25" t="e">
        <f>IF(AND(#REF!&gt;=$B$21,#REF!&gt;=$B$21),#REF!,NA())</f>
        <v>#REF!</v>
      </c>
      <c r="N24" s="25" t="e">
        <f>IF(AND(#REF!&lt;=$B$22,#REF!&lt;=$B$22),#REF!,NA())</f>
        <v>#REF!</v>
      </c>
      <c r="O24" s="25" t="e">
        <f>IF(AND(#REF!&gt;=$B$19,#REF!&gt;=$B$19,#REF!&gt;=$B$19,#REF!&gt;=$B$19),#REF!,NA())</f>
        <v>#REF!</v>
      </c>
      <c r="P24" s="25" t="e">
        <f>IF(AND(#REF!&lt;=$B$20,#REF!&lt;=$B$20,#REF!&lt;=$B$20,#REF!&lt;=$B$20),#REF!,NA())</f>
        <v>#REF!</v>
      </c>
      <c r="Q24" s="25"/>
      <c r="R24" s="18"/>
    </row>
    <row r="25" spans="1:18" x14ac:dyDescent="0.25">
      <c r="D25" s="23" t="e">
        <f t="shared" si="7"/>
        <v>#REF!</v>
      </c>
      <c r="E25" s="24" t="e">
        <f t="shared" si="8"/>
        <v>#REF!</v>
      </c>
      <c r="F25" s="24" t="e">
        <f t="shared" si="9"/>
        <v>#REF!</v>
      </c>
      <c r="G25" s="25" t="e">
        <f t="shared" si="10"/>
        <v>#REF!</v>
      </c>
      <c r="H25" s="25" t="e">
        <f t="shared" si="11"/>
        <v>#REF!</v>
      </c>
      <c r="I25" s="24" t="e">
        <f t="shared" si="12"/>
        <v>#REF!</v>
      </c>
      <c r="J25" s="25" t="e">
        <f t="shared" si="13"/>
        <v>#REF!</v>
      </c>
      <c r="K25" s="25" t="e">
        <f>IF(#REF!&gt;=$B$23,#REF!,NA())</f>
        <v>#REF!</v>
      </c>
      <c r="L25" s="25" t="e">
        <f>IF(#REF!&lt;=$B$24,#REF!,NA())</f>
        <v>#REF!</v>
      </c>
      <c r="M25" s="25" t="e">
        <f>IF(AND(#REF!&gt;=$B$21,#REF!&gt;=$B$21),#REF!,NA())</f>
        <v>#REF!</v>
      </c>
      <c r="N25" s="25" t="e">
        <f>IF(AND(#REF!&lt;=$B$22,#REF!&lt;=$B$22),#REF!,NA())</f>
        <v>#REF!</v>
      </c>
      <c r="O25" s="25" t="e">
        <f>IF(AND(#REF!&gt;=$B$19,#REF!&gt;=$B$19,#REF!&gt;=$B$19,#REF!&gt;=$B$19),#REF!,NA())</f>
        <v>#REF!</v>
      </c>
      <c r="P25" s="25" t="e">
        <f>IF(AND(#REF!&lt;=$B$20,#REF!&lt;=$B$20,#REF!&lt;=$B$20,#REF!&lt;=$B$20),#REF!,NA())</f>
        <v>#REF!</v>
      </c>
      <c r="Q25" s="25" t="e">
        <f>IF(AND(#REF!&gt;=$B$17,#REF!&gt;= $B$17,#REF!&gt;= $B$17,#REF!&gt;= $B$17,#REF!&gt;= $B$17,#REF!&gt;= $B$17,#REF!&gt;= $B$17,#REF!&gt;= $B$17),#REF!,NA())</f>
        <v>#REF!</v>
      </c>
      <c r="R25" s="18" t="e">
        <f>IF(AND(#REF!&lt;=$B$17,#REF!&lt;= $B$17,#REF!&lt;= $B$17,#REF!&lt;= $B$17,#REF!&lt;= $B$17,#REF!&lt;= $B$17,#REF!&lt;= $B$17,#REF!&lt;= $B$17),#REF!,NA())</f>
        <v>#REF!</v>
      </c>
    </row>
    <row r="26" spans="1:18" x14ac:dyDescent="0.25">
      <c r="D26" s="23" t="e">
        <f t="shared" si="7"/>
        <v>#REF!</v>
      </c>
      <c r="E26" s="24" t="e">
        <f t="shared" si="8"/>
        <v>#REF!</v>
      </c>
      <c r="F26" s="24" t="e">
        <f t="shared" si="9"/>
        <v>#REF!</v>
      </c>
      <c r="G26" s="25" t="e">
        <f t="shared" si="10"/>
        <v>#REF!</v>
      </c>
      <c r="H26" s="25" t="e">
        <f t="shared" si="11"/>
        <v>#REF!</v>
      </c>
      <c r="I26" s="24" t="e">
        <f t="shared" si="12"/>
        <v>#REF!</v>
      </c>
      <c r="J26" s="25" t="e">
        <f t="shared" si="13"/>
        <v>#REF!</v>
      </c>
      <c r="K26" s="25" t="e">
        <f>IF(#REF!&gt;=$B$23,#REF!,NA())</f>
        <v>#REF!</v>
      </c>
      <c r="L26" s="25" t="e">
        <f>IF(#REF!&lt;=$B$24,#REF!,NA())</f>
        <v>#REF!</v>
      </c>
      <c r="M26" s="25" t="e">
        <f>IF(AND(#REF!&gt;=$B$21,#REF!&gt;=$B$21),#REF!,NA())</f>
        <v>#REF!</v>
      </c>
      <c r="N26" s="25" t="e">
        <f>IF(AND(#REF!&lt;=$B$22,#REF!&lt;=$B$22),#REF!,NA())</f>
        <v>#REF!</v>
      </c>
      <c r="O26" s="25" t="e">
        <f>IF(AND(#REF!&gt;=$B$19,#REF!&gt;=$B$19,#REF!&gt;=$B$19,#REF!&gt;=$B$19),#REF!,NA())</f>
        <v>#REF!</v>
      </c>
      <c r="P26" s="25" t="e">
        <f>IF(AND(#REF!&lt;=$B$20,#REF!&lt;=$B$20,#REF!&lt;=$B$20,#REF!&lt;=$B$20),#REF!,NA())</f>
        <v>#REF!</v>
      </c>
      <c r="Q26" s="25" t="e">
        <f>IF(AND(#REF!&gt;=$B$17,#REF!&gt;= $B$17,#REF!&gt;= $B$17,#REF!&gt;= $B$17,#REF!&gt;= $B$17,#REF!&gt;= $B$17,#REF!&gt;= $B$17,#REF!&gt;= $B$17),#REF!,NA())</f>
        <v>#REF!</v>
      </c>
      <c r="R26" s="18" t="e">
        <f>IF(AND(#REF!&lt;=$B$17,#REF!&lt;= $B$17,#REF!&lt;= $B$17,#REF!&lt;= $B$17,#REF!&lt;= $B$17,#REF!&lt;= $B$17,#REF!&lt;= $B$17,#REF!&lt;= $B$17),#REF!,NA())</f>
        <v>#REF!</v>
      </c>
    </row>
    <row r="27" spans="1:18" x14ac:dyDescent="0.25">
      <c r="D27" s="23" t="e">
        <f t="shared" si="7"/>
        <v>#REF!</v>
      </c>
      <c r="E27" s="24" t="e">
        <f t="shared" si="8"/>
        <v>#REF!</v>
      </c>
      <c r="F27" s="24" t="e">
        <f t="shared" si="9"/>
        <v>#REF!</v>
      </c>
      <c r="G27" s="25" t="e">
        <f t="shared" si="10"/>
        <v>#REF!</v>
      </c>
      <c r="H27" s="25" t="e">
        <f t="shared" si="11"/>
        <v>#REF!</v>
      </c>
      <c r="I27" s="24" t="e">
        <f t="shared" si="12"/>
        <v>#REF!</v>
      </c>
      <c r="J27" s="25" t="e">
        <f t="shared" si="13"/>
        <v>#REF!</v>
      </c>
      <c r="K27" s="25" t="e">
        <f>IF(#REF!&gt;=$B$23,#REF!,NA())</f>
        <v>#REF!</v>
      </c>
      <c r="L27" s="25" t="e">
        <f>IF(#REF!&lt;=$B$24,#REF!,NA())</f>
        <v>#REF!</v>
      </c>
      <c r="M27" s="25" t="e">
        <f>IF(AND(#REF!&gt;=$B$21,#REF!&gt;=$B$21),#REF!,NA())</f>
        <v>#REF!</v>
      </c>
      <c r="N27" s="25" t="e">
        <f>IF(AND(#REF!&lt;=$B$22,#REF!&lt;=$B$22),#REF!,NA())</f>
        <v>#REF!</v>
      </c>
      <c r="O27" s="25" t="e">
        <f>IF(AND(#REF!&gt;=$B$19,#REF!&gt;=$B$19,#REF!&gt;=$B$19,#REF!&gt;=$B$19),#REF!,NA())</f>
        <v>#REF!</v>
      </c>
      <c r="P27" s="25" t="e">
        <f>IF(AND(#REF!&lt;=$B$20,#REF!&lt;=$B$20,#REF!&lt;=$B$20,#REF!&lt;=$B$20),#REF!,NA())</f>
        <v>#REF!</v>
      </c>
      <c r="Q27" s="25" t="e">
        <f>IF(AND(#REF!&gt;=$B$17,#REF!&gt;= $B$17,#REF!&gt;= $B$17,#REF!&gt;= $B$17,#REF!&gt;= $B$17,#REF!&gt;= $B$17,#REF!&gt;= $B$17,#REF!&gt;= $B$17),#REF!,NA())</f>
        <v>#REF!</v>
      </c>
      <c r="R27" s="18" t="e">
        <f>IF(AND(#REF!&lt;=$B$17,#REF!&lt;= $B$17,#REF!&lt;= $B$17,#REF!&lt;= $B$17,#REF!&lt;= $B$17,#REF!&lt;= $B$17,#REF!&lt;= $B$17,#REF!&lt;= $B$17),#REF!,NA())</f>
        <v>#REF!</v>
      </c>
    </row>
    <row r="28" spans="1:18" x14ac:dyDescent="0.25">
      <c r="D28" s="23" t="e">
        <f t="shared" si="7"/>
        <v>#REF!</v>
      </c>
      <c r="E28" s="24" t="e">
        <f t="shared" si="8"/>
        <v>#REF!</v>
      </c>
      <c r="F28" s="24" t="e">
        <f t="shared" si="9"/>
        <v>#REF!</v>
      </c>
      <c r="G28" s="25" t="e">
        <f t="shared" si="10"/>
        <v>#REF!</v>
      </c>
      <c r="H28" s="25" t="e">
        <f t="shared" si="11"/>
        <v>#REF!</v>
      </c>
      <c r="I28" s="24" t="e">
        <f t="shared" si="12"/>
        <v>#REF!</v>
      </c>
      <c r="J28" s="25" t="e">
        <f t="shared" si="13"/>
        <v>#REF!</v>
      </c>
      <c r="K28" s="25" t="e">
        <f>IF(#REF!&gt;=$B$23,#REF!,NA())</f>
        <v>#REF!</v>
      </c>
      <c r="L28" s="25" t="e">
        <f>IF(#REF!&lt;=$B$24,#REF!,NA())</f>
        <v>#REF!</v>
      </c>
      <c r="M28" s="25" t="e">
        <f>IF(AND(#REF!&gt;=$B$21,#REF!&gt;=$B$21),#REF!,NA())</f>
        <v>#REF!</v>
      </c>
      <c r="N28" s="25" t="e">
        <f>IF(AND(#REF!&lt;=$B$22,#REF!&lt;=$B$22),#REF!,NA())</f>
        <v>#REF!</v>
      </c>
      <c r="O28" s="25" t="e">
        <f>IF(AND(#REF!&gt;=$B$19,#REF!&gt;=$B$19,#REF!&gt;=$B$19,#REF!&gt;=$B$19),#REF!,NA())</f>
        <v>#REF!</v>
      </c>
      <c r="P28" s="25" t="e">
        <f>IF(AND(#REF!&lt;=$B$20,#REF!&lt;=$B$20,#REF!&lt;=$B$20,#REF!&lt;=$B$20),#REF!,NA())</f>
        <v>#REF!</v>
      </c>
      <c r="Q28" s="25" t="e">
        <f>IF(AND(#REF!&gt;=$B$17,#REF!&gt;= $B$17,#REF!&gt;= $B$17,#REF!&gt;= $B$17,#REF!&gt;= $B$17,#REF!&gt;= $B$17,#REF!&gt;= $B$17,#REF!&gt;= $B$17),#REF!,NA())</f>
        <v>#REF!</v>
      </c>
      <c r="R28" s="18" t="e">
        <f>IF(AND(#REF!&lt;=$B$17,#REF!&lt;= $B$17,#REF!&lt;= $B$17,#REF!&lt;= $B$17,#REF!&lt;= $B$17,#REF!&lt;= $B$17,#REF!&lt;= $B$17,#REF!&lt;= $B$17),#REF!,NA())</f>
        <v>#REF!</v>
      </c>
    </row>
    <row r="29" spans="1:18" x14ac:dyDescent="0.25">
      <c r="D29" s="26" t="e">
        <f t="shared" si="7"/>
        <v>#REF!</v>
      </c>
      <c r="E29" s="27" t="e">
        <f t="shared" si="8"/>
        <v>#REF!</v>
      </c>
      <c r="F29" s="27" t="e">
        <f t="shared" si="9"/>
        <v>#REF!</v>
      </c>
      <c r="G29" s="28" t="e">
        <f t="shared" si="10"/>
        <v>#REF!</v>
      </c>
      <c r="H29" s="28" t="e">
        <f t="shared" si="11"/>
        <v>#REF!</v>
      </c>
      <c r="I29" s="27" t="e">
        <f t="shared" si="12"/>
        <v>#REF!</v>
      </c>
      <c r="J29" s="28" t="e">
        <f t="shared" si="13"/>
        <v>#REF!</v>
      </c>
      <c r="K29" s="28" t="e">
        <f>IF(#REF!&gt;=$B$23,#REF!,NA())</f>
        <v>#REF!</v>
      </c>
      <c r="L29" s="28" t="e">
        <f>IF(#REF!&lt;=$B$24,#REF!,NA())</f>
        <v>#REF!</v>
      </c>
      <c r="M29" s="28" t="e">
        <f>IF(AND(#REF!&gt;=$B$21,#REF!&gt;=$B$21),#REF!,NA())</f>
        <v>#REF!</v>
      </c>
      <c r="N29" s="28" t="e">
        <f>IF(AND(#REF!&lt;=$B$22,#REF!&lt;=$B$22),#REF!,NA())</f>
        <v>#REF!</v>
      </c>
      <c r="O29" s="28" t="e">
        <f>IF(AND(#REF!&gt;=$B$19,#REF!&gt;=$B$19,#REF!&gt;=$B$19,#REF!&gt;=$B$19),#REF!,NA())</f>
        <v>#REF!</v>
      </c>
      <c r="P29" s="28" t="e">
        <f>IF(AND(#REF!&lt;=$B$20,#REF!&lt;=$B$20,#REF!&lt;=$B$20,#REF!&lt;=$B$20),#REF!,NA())</f>
        <v>#REF!</v>
      </c>
      <c r="Q29" s="28" t="e">
        <f>IF(AND(#REF!&gt;=$B$17,#REF!&gt;= $B$17,#REF!&gt;= $B$17,#REF!&gt;= $B$17,#REF!&gt;= $B$17,#REF!&gt;= $B$17,#REF!&gt;= $B$17,#REF!&gt;= $B$17),#REF!,NA())</f>
        <v>#REF!</v>
      </c>
      <c r="R29" s="20" t="e">
        <f>IF(AND(#REF!&lt;=$B$17,#REF!&lt;= $B$17,#REF!&lt;= $B$17,#REF!&lt;= $B$17,#REF!&lt;= $B$17,#REF!&lt;= $B$17,#REF!&lt;= $B$17,#REF!&lt;= $B$17),#REF!,NA())</f>
        <v>#REF!</v>
      </c>
    </row>
    <row r="30" spans="1:18" x14ac:dyDescent="0.25">
      <c r="D30" s="24"/>
      <c r="E30" s="24"/>
      <c r="F30" s="24"/>
      <c r="G30" s="25"/>
      <c r="H30" s="25"/>
      <c r="I30" s="24"/>
      <c r="J30" s="25"/>
      <c r="K30" s="25"/>
      <c r="L30" s="25"/>
      <c r="M30" s="25"/>
      <c r="N30" s="25"/>
      <c r="O30" s="25"/>
      <c r="P30" s="25"/>
      <c r="Q30" s="25"/>
      <c r="R30" s="25"/>
    </row>
    <row r="31" spans="1:18" ht="23.25" x14ac:dyDescent="0.35">
      <c r="A31" s="22" t="s">
        <v>47</v>
      </c>
    </row>
    <row r="32" spans="1:18" ht="15.75" thickBot="1" x14ac:dyDescent="0.3">
      <c r="A32" s="29" t="s">
        <v>22</v>
      </c>
      <c r="B32" s="21" t="e">
        <f>AVERAGE(#REF!)</f>
        <v>#REF!</v>
      </c>
      <c r="D32" s="32" t="s">
        <v>31</v>
      </c>
      <c r="E32" s="33" t="s">
        <v>45</v>
      </c>
      <c r="F32" s="33" t="s">
        <v>32</v>
      </c>
      <c r="G32" s="33" t="s">
        <v>33</v>
      </c>
      <c r="H32" s="33" t="s">
        <v>34</v>
      </c>
      <c r="I32" s="33" t="s">
        <v>35</v>
      </c>
      <c r="J32" s="33" t="s">
        <v>36</v>
      </c>
      <c r="K32" s="34" t="s">
        <v>37</v>
      </c>
      <c r="L32" s="33" t="s">
        <v>38</v>
      </c>
      <c r="M32" s="34" t="s">
        <v>39</v>
      </c>
      <c r="N32" s="34" t="s">
        <v>40</v>
      </c>
      <c r="O32" s="34" t="s">
        <v>41</v>
      </c>
      <c r="P32" s="34" t="s">
        <v>42</v>
      </c>
      <c r="Q32" s="34" t="s">
        <v>43</v>
      </c>
      <c r="R32" s="35" t="s">
        <v>44</v>
      </c>
    </row>
    <row r="33" spans="1:18" ht="15.75" thickTop="1" x14ac:dyDescent="0.25">
      <c r="A33" s="30" t="s">
        <v>23</v>
      </c>
      <c r="B33" s="18" t="e">
        <f>_xlfn.STDEV.P(#REF!,#REF!,#REF!,#REF!,#REF!,#REF!,#REF!,#REF!,#REF!,#REF!,#REF!,#REF!)</f>
        <v>#REF!</v>
      </c>
      <c r="D33" s="23" t="e">
        <f>SUM($B$32)</f>
        <v>#REF!</v>
      </c>
      <c r="E33" s="24" t="e">
        <f>SUM($B$34)</f>
        <v>#REF!</v>
      </c>
      <c r="F33" s="24" t="e">
        <f>SUM($B$35)</f>
        <v>#REF!</v>
      </c>
      <c r="G33" s="25" t="e">
        <f>SUM($B$36)</f>
        <v>#REF!</v>
      </c>
      <c r="H33" s="25" t="e">
        <f>SUM($B$37)</f>
        <v>#REF!</v>
      </c>
      <c r="I33" s="24" t="e">
        <f>SUM($B$38)</f>
        <v>#REF!</v>
      </c>
      <c r="J33" s="25" t="e">
        <f>SUM($B$39)</f>
        <v>#REF!</v>
      </c>
      <c r="K33" s="25" t="e">
        <f>IF(#REF!&gt;=$B$38,#REF!,NA())</f>
        <v>#REF!</v>
      </c>
      <c r="L33" s="25" t="e">
        <f>IF(#REF!&lt;=$B$39,#REF!,NA())</f>
        <v>#REF!</v>
      </c>
      <c r="M33" s="25"/>
      <c r="N33" s="25"/>
      <c r="O33" s="25"/>
      <c r="P33" s="25"/>
      <c r="Q33" s="25"/>
      <c r="R33" s="18"/>
    </row>
    <row r="34" spans="1:18" x14ac:dyDescent="0.25">
      <c r="A34" s="30" t="s">
        <v>24</v>
      </c>
      <c r="B34" s="19" t="e">
        <f>SUM(B32+B33)</f>
        <v>#REF!</v>
      </c>
      <c r="D34" s="23" t="e">
        <f t="shared" ref="D34:D44" si="14">SUM($B$32)</f>
        <v>#REF!</v>
      </c>
      <c r="E34" s="24" t="e">
        <f t="shared" ref="E34:E44" si="15">SUM($B$34)</f>
        <v>#REF!</v>
      </c>
      <c r="F34" s="24" t="e">
        <f t="shared" ref="F34:F44" si="16">SUM($B$35)</f>
        <v>#REF!</v>
      </c>
      <c r="G34" s="25" t="e">
        <f t="shared" ref="G34:G44" si="17">SUM($B$36)</f>
        <v>#REF!</v>
      </c>
      <c r="H34" s="25" t="e">
        <f t="shared" ref="H34:H44" si="18">SUM($B$37)</f>
        <v>#REF!</v>
      </c>
      <c r="I34" s="24" t="e">
        <f t="shared" ref="I34:I44" si="19">SUM($B$38)</f>
        <v>#REF!</v>
      </c>
      <c r="J34" s="25" t="e">
        <f t="shared" ref="J34:J44" si="20">SUM($B$39)</f>
        <v>#REF!</v>
      </c>
      <c r="K34" s="25" t="e">
        <f>IF(#REF!&gt;=$B$38,#REF!,NA())</f>
        <v>#REF!</v>
      </c>
      <c r="L34" s="25" t="e">
        <f>IF(#REF!&lt;=$B$39,#REF!,NA())</f>
        <v>#REF!</v>
      </c>
      <c r="M34" s="25" t="e">
        <f>IF(AND(#REF!&gt;=$B$36,#REF!&gt;=$B$36),#REF!,NA())</f>
        <v>#REF!</v>
      </c>
      <c r="N34" s="25" t="e">
        <f>IF(AND(#REF!&lt;=$B$37,#REF!&lt;=$B$37),#REF!,NA())</f>
        <v>#REF!</v>
      </c>
      <c r="O34" s="25"/>
      <c r="P34" s="25"/>
      <c r="Q34" s="25"/>
      <c r="R34" s="18"/>
    </row>
    <row r="35" spans="1:18" x14ac:dyDescent="0.25">
      <c r="A35" s="30" t="s">
        <v>25</v>
      </c>
      <c r="B35" s="19" t="e">
        <f>SUM(B32-B33)</f>
        <v>#REF!</v>
      </c>
      <c r="D35" s="23" t="e">
        <f t="shared" si="14"/>
        <v>#REF!</v>
      </c>
      <c r="E35" s="24" t="e">
        <f t="shared" si="15"/>
        <v>#REF!</v>
      </c>
      <c r="F35" s="24" t="e">
        <f t="shared" si="16"/>
        <v>#REF!</v>
      </c>
      <c r="G35" s="25" t="e">
        <f t="shared" si="17"/>
        <v>#REF!</v>
      </c>
      <c r="H35" s="25" t="e">
        <f t="shared" si="18"/>
        <v>#REF!</v>
      </c>
      <c r="I35" s="24" t="e">
        <f t="shared" si="19"/>
        <v>#REF!</v>
      </c>
      <c r="J35" s="25" t="e">
        <f t="shared" si="20"/>
        <v>#REF!</v>
      </c>
      <c r="K35" s="25" t="e">
        <f>IF(#REF!&gt;=$B$38,#REF!,NA())</f>
        <v>#REF!</v>
      </c>
      <c r="L35" s="25" t="e">
        <f>IF(#REF!&lt;=$B$39,#REF!,NA())</f>
        <v>#REF!</v>
      </c>
      <c r="M35" s="25" t="e">
        <f>IF(AND(#REF!&gt;=$B$36,#REF!&gt;=$B$36),#REF!,NA())</f>
        <v>#REF!</v>
      </c>
      <c r="N35" s="25" t="e">
        <f>IF(AND(#REF!&lt;=$B$37,#REF!&lt;=$B$37),#REF!,NA())</f>
        <v>#REF!</v>
      </c>
      <c r="O35" s="25"/>
      <c r="P35" s="25"/>
      <c r="Q35" s="25"/>
      <c r="R35" s="18"/>
    </row>
    <row r="36" spans="1:18" x14ac:dyDescent="0.25">
      <c r="A36" s="30" t="s">
        <v>26</v>
      </c>
      <c r="B36" s="18" t="e">
        <f>SUM(B32+(2*B33))</f>
        <v>#REF!</v>
      </c>
      <c r="D36" s="23" t="e">
        <f t="shared" si="14"/>
        <v>#REF!</v>
      </c>
      <c r="E36" s="24" t="e">
        <f t="shared" si="15"/>
        <v>#REF!</v>
      </c>
      <c r="F36" s="24" t="e">
        <f t="shared" si="16"/>
        <v>#REF!</v>
      </c>
      <c r="G36" s="25" t="e">
        <f t="shared" si="17"/>
        <v>#REF!</v>
      </c>
      <c r="H36" s="25" t="e">
        <f t="shared" si="18"/>
        <v>#REF!</v>
      </c>
      <c r="I36" s="24" t="e">
        <f t="shared" si="19"/>
        <v>#REF!</v>
      </c>
      <c r="J36" s="25" t="e">
        <f t="shared" si="20"/>
        <v>#REF!</v>
      </c>
      <c r="K36" s="25" t="e">
        <f>IF(#REF!&gt;=$B$38,#REF!,NA())</f>
        <v>#REF!</v>
      </c>
      <c r="L36" s="25" t="e">
        <f>IF(#REF!&lt;=$B$39,#REF!,NA())</f>
        <v>#REF!</v>
      </c>
      <c r="M36" s="25" t="e">
        <f>IF(AND(#REF!&gt;=$B$36,#REF!&gt;=$B$36),#REF!,NA())</f>
        <v>#REF!</v>
      </c>
      <c r="N36" s="25" t="e">
        <f>IF(AND(#REF!&lt;=$B$37,#REF!&lt;=$B$37),#REF!,NA())</f>
        <v>#REF!</v>
      </c>
      <c r="O36" s="25" t="e">
        <f>IF(AND(#REF!&gt;=$B$34,#REF!&gt;=$B$34,#REF!&gt;=$B$34,#REF!&gt;=$B$34),#REF!,NA())</f>
        <v>#REF!</v>
      </c>
      <c r="P36" s="25" t="e">
        <f>IF(AND(#REF!&lt;=$B$35,#REF!&lt;=$B$35,#REF!&lt;=$B$35,#REF!&lt;=$B$35),#REF!,NA())</f>
        <v>#REF!</v>
      </c>
      <c r="Q36" s="25"/>
      <c r="R36" s="18"/>
    </row>
    <row r="37" spans="1:18" x14ac:dyDescent="0.25">
      <c r="A37" s="30" t="s">
        <v>27</v>
      </c>
      <c r="B37" s="18" t="e">
        <f>SUM(B32-(2*B33))</f>
        <v>#REF!</v>
      </c>
      <c r="D37" s="23" t="e">
        <f t="shared" si="14"/>
        <v>#REF!</v>
      </c>
      <c r="E37" s="24" t="e">
        <f t="shared" si="15"/>
        <v>#REF!</v>
      </c>
      <c r="F37" s="24" t="e">
        <f t="shared" si="16"/>
        <v>#REF!</v>
      </c>
      <c r="G37" s="25" t="e">
        <f t="shared" si="17"/>
        <v>#REF!</v>
      </c>
      <c r="H37" s="25" t="e">
        <f t="shared" si="18"/>
        <v>#REF!</v>
      </c>
      <c r="I37" s="24" t="e">
        <f t="shared" si="19"/>
        <v>#REF!</v>
      </c>
      <c r="J37" s="25" t="e">
        <f t="shared" si="20"/>
        <v>#REF!</v>
      </c>
      <c r="K37" s="25" t="e">
        <f>IF(#REF!&gt;=$B$38,#REF!,NA())</f>
        <v>#REF!</v>
      </c>
      <c r="L37" s="25" t="e">
        <f>IF(#REF!&lt;=$B$39,#REF!,NA())</f>
        <v>#REF!</v>
      </c>
      <c r="M37" s="25" t="e">
        <f>IF(AND(#REF!&gt;=$B$36,#REF!&gt;=$B$36),#REF!,NA())</f>
        <v>#REF!</v>
      </c>
      <c r="N37" s="25" t="e">
        <f>IF(AND(#REF!&lt;=$B$37,#REF!&lt;=$B$37),#REF!,NA())</f>
        <v>#REF!</v>
      </c>
      <c r="O37" s="25" t="e">
        <f>IF(AND(#REF!&gt;=$B$34,#REF!&gt;=$B$34,#REF!&gt;=$B$34,#REF!&gt;=$B$34),#REF!,NA())</f>
        <v>#REF!</v>
      </c>
      <c r="P37" s="25" t="e">
        <f>IF(AND(#REF!&lt;=$B$35,#REF!&lt;=$B$35,#REF!&lt;=$B$35,#REF!&lt;=$B$35),#REF!,NA())</f>
        <v>#REF!</v>
      </c>
      <c r="Q37" s="25"/>
      <c r="R37" s="18"/>
    </row>
    <row r="38" spans="1:18" x14ac:dyDescent="0.25">
      <c r="A38" s="30" t="s">
        <v>28</v>
      </c>
      <c r="B38" s="19" t="e">
        <f>SUM(B32+(3*B33))</f>
        <v>#REF!</v>
      </c>
      <c r="D38" s="23" t="e">
        <f t="shared" si="14"/>
        <v>#REF!</v>
      </c>
      <c r="E38" s="24" t="e">
        <f t="shared" si="15"/>
        <v>#REF!</v>
      </c>
      <c r="F38" s="24" t="e">
        <f t="shared" si="16"/>
        <v>#REF!</v>
      </c>
      <c r="G38" s="25" t="e">
        <f t="shared" si="17"/>
        <v>#REF!</v>
      </c>
      <c r="H38" s="25" t="e">
        <f t="shared" si="18"/>
        <v>#REF!</v>
      </c>
      <c r="I38" s="24" t="e">
        <f t="shared" si="19"/>
        <v>#REF!</v>
      </c>
      <c r="J38" s="25" t="e">
        <f t="shared" si="20"/>
        <v>#REF!</v>
      </c>
      <c r="K38" s="25" t="e">
        <f>IF(#REF!&gt;=$B$38,#REF!,NA())</f>
        <v>#REF!</v>
      </c>
      <c r="L38" s="25" t="e">
        <f>IF(#REF!&lt;=$B$39,#REF!,NA())</f>
        <v>#REF!</v>
      </c>
      <c r="M38" s="25" t="e">
        <f>IF(AND(#REF!&gt;=$B$36,#REF!&gt;=$B$36),#REF!,NA())</f>
        <v>#REF!</v>
      </c>
      <c r="N38" s="25" t="e">
        <f>IF(AND(#REF!&lt;=$B$37,#REF!&lt;=$B$37),#REF!,NA())</f>
        <v>#REF!</v>
      </c>
      <c r="O38" s="25" t="e">
        <f>IF(AND(#REF!&gt;=$B$34,#REF!&gt;=$B$34,#REF!&gt;=$B$34,#REF!&gt;=$B$34),#REF!,NA())</f>
        <v>#REF!</v>
      </c>
      <c r="P38" s="25" t="e">
        <f>IF(AND(#REF!&lt;=$B$35,#REF!&lt;=$B$35,#REF!&lt;=$B$35,#REF!&lt;=$B$35),#REF!,NA())</f>
        <v>#REF!</v>
      </c>
      <c r="Q38" s="25"/>
      <c r="R38" s="18"/>
    </row>
    <row r="39" spans="1:18" x14ac:dyDescent="0.25">
      <c r="A39" s="31" t="s">
        <v>29</v>
      </c>
      <c r="B39" s="20" t="e">
        <f>SUM(B32-(3*B33))</f>
        <v>#REF!</v>
      </c>
      <c r="D39" s="23" t="e">
        <f t="shared" si="14"/>
        <v>#REF!</v>
      </c>
      <c r="E39" s="24" t="e">
        <f t="shared" si="15"/>
        <v>#REF!</v>
      </c>
      <c r="F39" s="24" t="e">
        <f t="shared" si="16"/>
        <v>#REF!</v>
      </c>
      <c r="G39" s="25" t="e">
        <f t="shared" si="17"/>
        <v>#REF!</v>
      </c>
      <c r="H39" s="25" t="e">
        <f t="shared" si="18"/>
        <v>#REF!</v>
      </c>
      <c r="I39" s="24" t="e">
        <f t="shared" si="19"/>
        <v>#REF!</v>
      </c>
      <c r="J39" s="25" t="e">
        <f t="shared" si="20"/>
        <v>#REF!</v>
      </c>
      <c r="K39" s="25" t="e">
        <f>IF(#REF!&gt;=$B$38,#REF!,NA())</f>
        <v>#REF!</v>
      </c>
      <c r="L39" s="25" t="e">
        <f>IF(#REF!&lt;=$B$39,#REF!,NA())</f>
        <v>#REF!</v>
      </c>
      <c r="M39" s="25" t="e">
        <f>IF(AND(#REF!&gt;=$B$36,#REF!&gt;=$B$36),#REF!,NA())</f>
        <v>#REF!</v>
      </c>
      <c r="N39" s="25" t="e">
        <f>IF(AND(#REF!&lt;=$B$37,#REF!&lt;=$B$37),#REF!,NA())</f>
        <v>#REF!</v>
      </c>
      <c r="O39" s="25" t="e">
        <f>IF(AND(#REF!&gt;=$B$34,#REF!&gt;=$B$34,#REF!&gt;=$B$34,#REF!&gt;=$B$34),#REF!,NA())</f>
        <v>#REF!</v>
      </c>
      <c r="P39" s="25" t="e">
        <f>IF(AND(#REF!&lt;=$B$35,#REF!&lt;=$B$35,#REF!&lt;=$B$35,#REF!&lt;=$B$35),#REF!,NA())</f>
        <v>#REF!</v>
      </c>
      <c r="Q39" s="25"/>
      <c r="R39" s="18"/>
    </row>
    <row r="40" spans="1:18" x14ac:dyDescent="0.25">
      <c r="D40" s="23" t="e">
        <f t="shared" si="14"/>
        <v>#REF!</v>
      </c>
      <c r="E40" s="24" t="e">
        <f t="shared" si="15"/>
        <v>#REF!</v>
      </c>
      <c r="F40" s="24" t="e">
        <f t="shared" si="16"/>
        <v>#REF!</v>
      </c>
      <c r="G40" s="25" t="e">
        <f t="shared" si="17"/>
        <v>#REF!</v>
      </c>
      <c r="H40" s="25" t="e">
        <f t="shared" si="18"/>
        <v>#REF!</v>
      </c>
      <c r="I40" s="24" t="e">
        <f t="shared" si="19"/>
        <v>#REF!</v>
      </c>
      <c r="J40" s="25" t="e">
        <f t="shared" si="20"/>
        <v>#REF!</v>
      </c>
      <c r="K40" s="25" t="e">
        <f>IF(#REF!&gt;=$B$38,#REF!,NA())</f>
        <v>#REF!</v>
      </c>
      <c r="L40" s="25" t="e">
        <f>IF(#REF!&lt;=$B$39,#REF!,NA())</f>
        <v>#REF!</v>
      </c>
      <c r="M40" s="25" t="e">
        <f>IF(AND(#REF!&gt;=$B$36,#REF!&gt;=$B$36),#REF!,NA())</f>
        <v>#REF!</v>
      </c>
      <c r="N40" s="25" t="e">
        <f>IF(AND(#REF!&lt;=$B$37,#REF!&lt;=$B$37),#REF!,NA())</f>
        <v>#REF!</v>
      </c>
      <c r="O40" s="25" t="e">
        <f>IF(AND(#REF!&gt;=$B$34,#REF!&gt;=$B$34,#REF!&gt;=$B$34,#REF!&gt;=$B$34),#REF!,NA())</f>
        <v>#REF!</v>
      </c>
      <c r="P40" s="25" t="e">
        <f>IF(AND(#REF!&lt;=$B$35,#REF!&lt;=$B$35,#REF!&lt;=$B$35,#REF!&lt;=$B$35),#REF!,NA())</f>
        <v>#REF!</v>
      </c>
      <c r="Q40" s="25" t="e">
        <f>IF(AND(#REF!&gt;=$B$32,#REF!&gt;= $B$32,#REF!&gt;= $B$32,#REF!&gt;= $B$32,#REF!&gt;= $B$32,#REF!&gt;= $B$32,#REF!&gt;= $B$32,#REF!&gt;= $B$32),#REF!,NA())</f>
        <v>#REF!</v>
      </c>
      <c r="R40" s="18" t="e">
        <f>IF(AND(#REF!&lt;=$B$32,#REF!&lt;= $B$32,#REF!&lt;= $B$32,#REF!&lt;= $B$32,#REF!&lt;= $B$32,#REF!&lt;= $B$32,#REF!&lt;= $B$32,#REF!&lt;= $B$32),#REF!,NA())</f>
        <v>#REF!</v>
      </c>
    </row>
    <row r="41" spans="1:18" x14ac:dyDescent="0.25">
      <c r="D41" s="23" t="e">
        <f t="shared" si="14"/>
        <v>#REF!</v>
      </c>
      <c r="E41" s="24" t="e">
        <f t="shared" si="15"/>
        <v>#REF!</v>
      </c>
      <c r="F41" s="24" t="e">
        <f t="shared" si="16"/>
        <v>#REF!</v>
      </c>
      <c r="G41" s="25" t="e">
        <f t="shared" si="17"/>
        <v>#REF!</v>
      </c>
      <c r="H41" s="25" t="e">
        <f t="shared" si="18"/>
        <v>#REF!</v>
      </c>
      <c r="I41" s="24" t="e">
        <f t="shared" si="19"/>
        <v>#REF!</v>
      </c>
      <c r="J41" s="25" t="e">
        <f t="shared" si="20"/>
        <v>#REF!</v>
      </c>
      <c r="K41" s="25" t="e">
        <f>IF(#REF!&gt;=$B$38,#REF!,NA())</f>
        <v>#REF!</v>
      </c>
      <c r="L41" s="25" t="e">
        <f>IF(#REF!&lt;=$B$39,#REF!,NA())</f>
        <v>#REF!</v>
      </c>
      <c r="M41" s="25" t="e">
        <f>IF(AND(#REF!&gt;=$B$36,#REF!&gt;=$B$36),#REF!,NA())</f>
        <v>#REF!</v>
      </c>
      <c r="N41" s="25" t="e">
        <f>IF(AND(#REF!&lt;=$B$37,#REF!&lt;=$B$37),#REF!,NA())</f>
        <v>#REF!</v>
      </c>
      <c r="O41" s="25" t="e">
        <f>IF(AND(#REF!&gt;=$B$34,#REF!&gt;=$B$34,#REF!&gt;=$B$34,#REF!&gt;=$B$34),#REF!,NA())</f>
        <v>#REF!</v>
      </c>
      <c r="P41" s="25" t="e">
        <f>IF(AND(#REF!&lt;=$B$35,#REF!&lt;=$B$35,#REF!&lt;=$B$35,#REF!&lt;=$B$35),#REF!,NA())</f>
        <v>#REF!</v>
      </c>
      <c r="Q41" s="25" t="e">
        <f>IF(AND(#REF!&gt;=$B$32,#REF!&gt;= $B$32,#REF!&gt;= $B$32,#REF!&gt;= $B$32,#REF!&gt;= $B$32,#REF!&gt;= $B$32,#REF!&gt;= $B$32,#REF!&gt;= $B$32),#REF!,NA())</f>
        <v>#REF!</v>
      </c>
      <c r="R41" s="18" t="e">
        <f>IF(AND(#REF!&lt;=$B$32,#REF!&lt;= $B$32,#REF!&lt;= $B$32,#REF!&lt;= $B$32,#REF!&lt;= $B$32,#REF!&lt;= $B$32,#REF!&lt;= $B$32,#REF!&lt;= $B$32),#REF!,NA())</f>
        <v>#REF!</v>
      </c>
    </row>
    <row r="42" spans="1:18" x14ac:dyDescent="0.25">
      <c r="D42" s="23" t="e">
        <f t="shared" si="14"/>
        <v>#REF!</v>
      </c>
      <c r="E42" s="24" t="e">
        <f t="shared" si="15"/>
        <v>#REF!</v>
      </c>
      <c r="F42" s="24" t="e">
        <f t="shared" si="16"/>
        <v>#REF!</v>
      </c>
      <c r="G42" s="25" t="e">
        <f t="shared" si="17"/>
        <v>#REF!</v>
      </c>
      <c r="H42" s="25" t="e">
        <f t="shared" si="18"/>
        <v>#REF!</v>
      </c>
      <c r="I42" s="24" t="e">
        <f t="shared" si="19"/>
        <v>#REF!</v>
      </c>
      <c r="J42" s="25" t="e">
        <f t="shared" si="20"/>
        <v>#REF!</v>
      </c>
      <c r="K42" s="25" t="e">
        <f>IF(#REF!&gt;=$B$38,#REF!,NA())</f>
        <v>#REF!</v>
      </c>
      <c r="L42" s="25" t="e">
        <f>IF(#REF!&lt;=$B$39,#REF!,NA())</f>
        <v>#REF!</v>
      </c>
      <c r="M42" s="25" t="e">
        <f>IF(AND(#REF!&gt;=$B$36,#REF!&gt;=$B$36),#REF!,NA())</f>
        <v>#REF!</v>
      </c>
      <c r="N42" s="25" t="e">
        <f>IF(AND(#REF!&lt;=$B$37,#REF!&lt;=$B$37),#REF!,NA())</f>
        <v>#REF!</v>
      </c>
      <c r="O42" s="25" t="e">
        <f>IF(AND(#REF!&gt;=$B$34,#REF!&gt;=$B$34,#REF!&gt;=$B$34,#REF!&gt;=$B$34),#REF!,NA())</f>
        <v>#REF!</v>
      </c>
      <c r="P42" s="25" t="e">
        <f>IF(AND(#REF!&lt;=$B$35,#REF!&lt;=$B$35,#REF!&lt;=$B$35,#REF!&lt;=$B$35),#REF!,NA())</f>
        <v>#REF!</v>
      </c>
      <c r="Q42" s="25" t="e">
        <f>IF(AND(#REF!&gt;=$B$32,#REF!&gt;= $B$32,#REF!&gt;= $B$32,#REF!&gt;= $B$32,#REF!&gt;= $B$32,#REF!&gt;= $B$32,#REF!&gt;= $B$32,#REF!&gt;= $B$32),#REF!,NA())</f>
        <v>#REF!</v>
      </c>
      <c r="R42" s="18" t="e">
        <f>IF(AND(#REF!&lt;=$B$32,#REF!&lt;= $B$32,#REF!&lt;= $B$32,#REF!&lt;= $B$32,#REF!&lt;= $B$32,#REF!&lt;= $B$32,#REF!&lt;= $B$32,#REF!&lt;= $B$32),#REF!,NA())</f>
        <v>#REF!</v>
      </c>
    </row>
    <row r="43" spans="1:18" x14ac:dyDescent="0.25">
      <c r="D43" s="23" t="e">
        <f t="shared" si="14"/>
        <v>#REF!</v>
      </c>
      <c r="E43" s="24" t="e">
        <f t="shared" si="15"/>
        <v>#REF!</v>
      </c>
      <c r="F43" s="24" t="e">
        <f t="shared" si="16"/>
        <v>#REF!</v>
      </c>
      <c r="G43" s="25" t="e">
        <f t="shared" si="17"/>
        <v>#REF!</v>
      </c>
      <c r="H43" s="25" t="e">
        <f t="shared" si="18"/>
        <v>#REF!</v>
      </c>
      <c r="I43" s="24" t="e">
        <f t="shared" si="19"/>
        <v>#REF!</v>
      </c>
      <c r="J43" s="25" t="e">
        <f t="shared" si="20"/>
        <v>#REF!</v>
      </c>
      <c r="K43" s="25" t="e">
        <f>IF(#REF!&gt;=$B$38,#REF!,NA())</f>
        <v>#REF!</v>
      </c>
      <c r="L43" s="25" t="e">
        <f>IF(#REF!&lt;=$B$39,#REF!,NA())</f>
        <v>#REF!</v>
      </c>
      <c r="M43" s="25" t="e">
        <f>IF(AND(#REF!&gt;=$B$36,#REF!&gt;=$B$36),#REF!,NA())</f>
        <v>#REF!</v>
      </c>
      <c r="N43" s="25" t="e">
        <f>IF(AND(#REF!&lt;=$B$37,#REF!&lt;=$B$37),#REF!,NA())</f>
        <v>#REF!</v>
      </c>
      <c r="O43" s="25" t="e">
        <f>IF(AND(#REF!&gt;=$B$34,#REF!&gt;=$B$34,#REF!&gt;=$B$34,#REF!&gt;=$B$34),#REF!,NA())</f>
        <v>#REF!</v>
      </c>
      <c r="P43" s="25" t="e">
        <f>IF(AND(#REF!&lt;=$B$35,#REF!&lt;=$B$35,#REF!&lt;=$B$35,#REF!&lt;=$B$35),#REF!,NA())</f>
        <v>#REF!</v>
      </c>
      <c r="Q43" s="25" t="e">
        <f>IF(AND(#REF!&gt;=$B$32,#REF!&gt;= $B$32,#REF!&gt;= $B$32,#REF!&gt;= $B$32,#REF!&gt;= $B$32,#REF!&gt;= $B$32,#REF!&gt;= $B$32,#REF!&gt;= $B$32),#REF!,NA())</f>
        <v>#REF!</v>
      </c>
      <c r="R43" s="18" t="e">
        <f>IF(AND(#REF!&lt;=$B$32,#REF!&lt;= $B$32,#REF!&lt;= $B$32,#REF!&lt;= $B$32,#REF!&lt;= $B$32,#REF!&lt;= $B$32,#REF!&lt;= $B$32,#REF!&lt;= $B$32),#REF!,NA())</f>
        <v>#REF!</v>
      </c>
    </row>
    <row r="44" spans="1:18" x14ac:dyDescent="0.25">
      <c r="D44" s="26" t="e">
        <f t="shared" si="14"/>
        <v>#REF!</v>
      </c>
      <c r="E44" s="27" t="e">
        <f t="shared" si="15"/>
        <v>#REF!</v>
      </c>
      <c r="F44" s="27" t="e">
        <f t="shared" si="16"/>
        <v>#REF!</v>
      </c>
      <c r="G44" s="28" t="e">
        <f t="shared" si="17"/>
        <v>#REF!</v>
      </c>
      <c r="H44" s="28" t="e">
        <f t="shared" si="18"/>
        <v>#REF!</v>
      </c>
      <c r="I44" s="27" t="e">
        <f t="shared" si="19"/>
        <v>#REF!</v>
      </c>
      <c r="J44" s="28" t="e">
        <f t="shared" si="20"/>
        <v>#REF!</v>
      </c>
      <c r="K44" s="28" t="e">
        <f>IF(#REF!&gt;=$B$38,#REF!,NA())</f>
        <v>#REF!</v>
      </c>
      <c r="L44" s="28" t="e">
        <f>IF(#REF!&lt;=$B$39,#REF!,NA())</f>
        <v>#REF!</v>
      </c>
      <c r="M44" s="28" t="e">
        <f>IF(AND(#REF!&gt;=$B$36,#REF!&gt;=$B$36),#REF!,NA())</f>
        <v>#REF!</v>
      </c>
      <c r="N44" s="28" t="e">
        <f>IF(AND(#REF!&lt;=$B$37,#REF!&lt;=$B$37),#REF!,NA())</f>
        <v>#REF!</v>
      </c>
      <c r="O44" s="28" t="e">
        <f>IF(AND(#REF!&gt;=$B$34,#REF!&gt;=$B$34,#REF!&gt;=$B$34,#REF!&gt;=$B$34),#REF!,NA())</f>
        <v>#REF!</v>
      </c>
      <c r="P44" s="25" t="e">
        <f>IF(AND(#REF!&lt;=$B$35,#REF!&lt;=$B$35,#REF!&lt;=$B$35,#REF!&lt;=$B$35),#REF!,NA())</f>
        <v>#REF!</v>
      </c>
      <c r="Q44" s="28" t="e">
        <f>IF(AND(#REF!&gt;=$B$32,#REF!&gt;= $B$32,#REF!&gt;= $B$32,#REF!&gt;= $B$32,#REF!&gt;= $B$32,#REF!&gt;= $B$32,#REF!&gt;= $B$32,#REF!&gt;= $B$32),#REF!,NA())</f>
        <v>#REF!</v>
      </c>
      <c r="R44" s="20" t="e">
        <f>IF(AND(#REF!&lt;=$B$32,#REF!&lt;= $B$32,#REF!&lt;= $B$32,#REF!&lt;= $B$32,#REF!&lt;= $B$32,#REF!&lt;= $B$32,#REF!&lt;= $B$32,#REF!&lt;= $B$32),#REF!,NA())</f>
        <v>#REF!</v>
      </c>
    </row>
    <row r="46" spans="1:18" ht="23.25" x14ac:dyDescent="0.35">
      <c r="A46" s="22" t="s">
        <v>49</v>
      </c>
    </row>
    <row r="47" spans="1:18" ht="15.75" thickBot="1" x14ac:dyDescent="0.3">
      <c r="A47" s="29" t="s">
        <v>22</v>
      </c>
      <c r="B47" s="21" t="e">
        <f>AVERAGE(#REF!)</f>
        <v>#REF!</v>
      </c>
      <c r="D47" s="32" t="s">
        <v>31</v>
      </c>
      <c r="E47" s="33" t="s">
        <v>45</v>
      </c>
      <c r="F47" s="33" t="s">
        <v>32</v>
      </c>
      <c r="G47" s="33" t="s">
        <v>33</v>
      </c>
      <c r="H47" s="33" t="s">
        <v>34</v>
      </c>
      <c r="I47" s="33" t="s">
        <v>35</v>
      </c>
      <c r="J47" s="33" t="s">
        <v>36</v>
      </c>
      <c r="K47" s="34" t="s">
        <v>37</v>
      </c>
      <c r="L47" s="33" t="s">
        <v>38</v>
      </c>
      <c r="M47" s="34" t="s">
        <v>39</v>
      </c>
      <c r="N47" s="34" t="s">
        <v>40</v>
      </c>
      <c r="O47" s="34" t="s">
        <v>41</v>
      </c>
      <c r="P47" s="34" t="s">
        <v>42</v>
      </c>
      <c r="Q47" s="34" t="s">
        <v>43</v>
      </c>
      <c r="R47" s="35" t="s">
        <v>44</v>
      </c>
    </row>
    <row r="48" spans="1:18" ht="15.75" thickTop="1" x14ac:dyDescent="0.25">
      <c r="A48" s="30" t="s">
        <v>23</v>
      </c>
      <c r="B48" s="18" t="e">
        <f>_xlfn.STDEV.P(#REF!,#REF!,#REF!,#REF!,#REF!,#REF!,#REF!,#REF!,#REF!,#REF!,#REF!,#REF!)</f>
        <v>#REF!</v>
      </c>
      <c r="D48" s="23" t="e">
        <f>SUM($B$47)</f>
        <v>#REF!</v>
      </c>
      <c r="E48" s="24" t="e">
        <f>SUM($B$49)</f>
        <v>#REF!</v>
      </c>
      <c r="F48" s="24" t="e">
        <f>SUM($B$50)</f>
        <v>#REF!</v>
      </c>
      <c r="G48" s="25" t="e">
        <f>SUM($B$51)</f>
        <v>#REF!</v>
      </c>
      <c r="H48" s="25" t="e">
        <f>SUM($B$52)</f>
        <v>#REF!</v>
      </c>
      <c r="I48" s="24" t="e">
        <f>SUM($B$53)</f>
        <v>#REF!</v>
      </c>
      <c r="J48" s="25" t="e">
        <f>SUM($B$54)</f>
        <v>#REF!</v>
      </c>
      <c r="K48" s="25" t="e">
        <f>IF(#REF!&gt;=$B$53,#REF!,NA())</f>
        <v>#REF!</v>
      </c>
      <c r="L48" s="25" t="e">
        <f>IF(#REF!&lt;=$B$54,#REF!,NA())</f>
        <v>#REF!</v>
      </c>
      <c r="M48" s="25"/>
      <c r="N48" s="25"/>
      <c r="O48" s="25"/>
      <c r="P48" s="25"/>
      <c r="Q48" s="25"/>
      <c r="R48" s="18"/>
    </row>
    <row r="49" spans="1:18" x14ac:dyDescent="0.25">
      <c r="A49" s="30" t="s">
        <v>24</v>
      </c>
      <c r="B49" s="19" t="e">
        <f>SUM(B47+B48)</f>
        <v>#REF!</v>
      </c>
      <c r="D49" s="23" t="e">
        <f t="shared" ref="D49:D59" si="21">SUM($B$47)</f>
        <v>#REF!</v>
      </c>
      <c r="E49" s="24" t="e">
        <f t="shared" ref="E49:E59" si="22">SUM($B$49)</f>
        <v>#REF!</v>
      </c>
      <c r="F49" s="24" t="e">
        <f t="shared" ref="F49:F59" si="23">SUM($B$50)</f>
        <v>#REF!</v>
      </c>
      <c r="G49" s="25" t="e">
        <f t="shared" ref="G49:G59" si="24">SUM($B$51)</f>
        <v>#REF!</v>
      </c>
      <c r="H49" s="25" t="e">
        <f t="shared" ref="H49:H59" si="25">SUM($B$52)</f>
        <v>#REF!</v>
      </c>
      <c r="I49" s="24" t="e">
        <f t="shared" ref="I49:I59" si="26">SUM($B$53)</f>
        <v>#REF!</v>
      </c>
      <c r="J49" s="25" t="e">
        <f t="shared" ref="J49:J59" si="27">SUM($B$54)</f>
        <v>#REF!</v>
      </c>
      <c r="K49" s="25" t="e">
        <f>IF(#REF!&gt;=$B$53,#REF!,NA())</f>
        <v>#REF!</v>
      </c>
      <c r="L49" s="25" t="e">
        <f>IF(#REF!&lt;=$B$54,#REF!,NA())</f>
        <v>#REF!</v>
      </c>
      <c r="M49" s="25" t="e">
        <f>IF(AND(#REF!&gt;=$B$51,#REF!&gt;=$B$51),#REF!,NA())</f>
        <v>#REF!</v>
      </c>
      <c r="N49" s="25" t="e">
        <f>IF(AND(#REF!&lt;=$B$52,#REF!&lt;=$B$52),#REF!,NA())</f>
        <v>#REF!</v>
      </c>
      <c r="O49" s="25"/>
      <c r="P49" s="25"/>
      <c r="Q49" s="25"/>
      <c r="R49" s="18"/>
    </row>
    <row r="50" spans="1:18" x14ac:dyDescent="0.25">
      <c r="A50" s="30" t="s">
        <v>25</v>
      </c>
      <c r="B50" s="19" t="e">
        <f>SUM(B47-B48)</f>
        <v>#REF!</v>
      </c>
      <c r="D50" s="23" t="e">
        <f t="shared" si="21"/>
        <v>#REF!</v>
      </c>
      <c r="E50" s="24" t="e">
        <f t="shared" si="22"/>
        <v>#REF!</v>
      </c>
      <c r="F50" s="24" t="e">
        <f t="shared" si="23"/>
        <v>#REF!</v>
      </c>
      <c r="G50" s="25" t="e">
        <f t="shared" si="24"/>
        <v>#REF!</v>
      </c>
      <c r="H50" s="25" t="e">
        <f t="shared" si="25"/>
        <v>#REF!</v>
      </c>
      <c r="I50" s="24" t="e">
        <f t="shared" si="26"/>
        <v>#REF!</v>
      </c>
      <c r="J50" s="25" t="e">
        <f t="shared" si="27"/>
        <v>#REF!</v>
      </c>
      <c r="K50" s="25" t="e">
        <f>IF(#REF!&gt;=$B$53,#REF!,NA())</f>
        <v>#REF!</v>
      </c>
      <c r="L50" s="25" t="e">
        <f>IF(#REF!&lt;=$B$54,#REF!,NA())</f>
        <v>#REF!</v>
      </c>
      <c r="M50" s="25" t="e">
        <f>IF(AND(#REF!&gt;=$B$51,#REF!&gt;=$B$51),#REF!,NA())</f>
        <v>#REF!</v>
      </c>
      <c r="N50" s="25" t="e">
        <f>IF(AND(#REF!&lt;=$B$52,#REF!&lt;=$B$52),#REF!,NA())</f>
        <v>#REF!</v>
      </c>
      <c r="O50" s="25"/>
      <c r="P50" s="25"/>
      <c r="Q50" s="25"/>
      <c r="R50" s="18"/>
    </row>
    <row r="51" spans="1:18" x14ac:dyDescent="0.25">
      <c r="A51" s="30" t="s">
        <v>26</v>
      </c>
      <c r="B51" s="18" t="e">
        <f>SUM(B47+(2*B48))</f>
        <v>#REF!</v>
      </c>
      <c r="D51" s="23" t="e">
        <f t="shared" si="21"/>
        <v>#REF!</v>
      </c>
      <c r="E51" s="24" t="e">
        <f t="shared" si="22"/>
        <v>#REF!</v>
      </c>
      <c r="F51" s="24" t="e">
        <f t="shared" si="23"/>
        <v>#REF!</v>
      </c>
      <c r="G51" s="25" t="e">
        <f t="shared" si="24"/>
        <v>#REF!</v>
      </c>
      <c r="H51" s="25" t="e">
        <f t="shared" si="25"/>
        <v>#REF!</v>
      </c>
      <c r="I51" s="24" t="e">
        <f t="shared" si="26"/>
        <v>#REF!</v>
      </c>
      <c r="J51" s="25" t="e">
        <f t="shared" si="27"/>
        <v>#REF!</v>
      </c>
      <c r="K51" s="25" t="e">
        <f>IF(#REF!&gt;=$B$53,#REF!,NA())</f>
        <v>#REF!</v>
      </c>
      <c r="L51" s="25" t="e">
        <f>IF(#REF!&lt;=$B$54,#REF!,NA())</f>
        <v>#REF!</v>
      </c>
      <c r="M51" s="25" t="e">
        <f>IF(AND(#REF!&gt;=$B$51,#REF!&gt;=$B$51),#REF!,NA())</f>
        <v>#REF!</v>
      </c>
      <c r="N51" s="25" t="e">
        <f>IF(AND(#REF!&lt;=$B$52,#REF!&lt;=$B$52),#REF!,NA())</f>
        <v>#REF!</v>
      </c>
      <c r="O51" s="25" t="e">
        <f>IF(AND(#REF!&gt;=$B$49,#REF!&gt;=$B$49,#REF!&gt;=$B$49,#REF!&gt;=$B$49),#REF!,NA())</f>
        <v>#REF!</v>
      </c>
      <c r="P51" s="25" t="e">
        <f>IF(AND(#REF!&lt;=$B$50,#REF!&lt;=$B$50,#REF!&lt;=$B$50,#REF!&lt;=$B$50),#REF!,NA())</f>
        <v>#REF!</v>
      </c>
      <c r="Q51" s="25"/>
      <c r="R51" s="18"/>
    </row>
    <row r="52" spans="1:18" x14ac:dyDescent="0.25">
      <c r="A52" s="30" t="s">
        <v>27</v>
      </c>
      <c r="B52" s="18" t="e">
        <f>SUM(B47-(2*B48))</f>
        <v>#REF!</v>
      </c>
      <c r="D52" s="23" t="e">
        <f t="shared" si="21"/>
        <v>#REF!</v>
      </c>
      <c r="E52" s="24" t="e">
        <f t="shared" si="22"/>
        <v>#REF!</v>
      </c>
      <c r="F52" s="24" t="e">
        <f t="shared" si="23"/>
        <v>#REF!</v>
      </c>
      <c r="G52" s="25" t="e">
        <f t="shared" si="24"/>
        <v>#REF!</v>
      </c>
      <c r="H52" s="25" t="e">
        <f t="shared" si="25"/>
        <v>#REF!</v>
      </c>
      <c r="I52" s="24" t="e">
        <f t="shared" si="26"/>
        <v>#REF!</v>
      </c>
      <c r="J52" s="25" t="e">
        <f t="shared" si="27"/>
        <v>#REF!</v>
      </c>
      <c r="K52" s="25" t="e">
        <f>IF(#REF!&gt;=$B$53,#REF!,NA())</f>
        <v>#REF!</v>
      </c>
      <c r="L52" s="25" t="e">
        <f>IF(#REF!&lt;=$B$54,#REF!,NA())</f>
        <v>#REF!</v>
      </c>
      <c r="M52" s="25" t="e">
        <f>IF(AND(#REF!&gt;=$B$51,#REF!&gt;=$B$51),#REF!,NA())</f>
        <v>#REF!</v>
      </c>
      <c r="N52" s="25" t="e">
        <f>IF(AND(#REF!&lt;=$B$52,#REF!&lt;=$B$52),#REF!,NA())</f>
        <v>#REF!</v>
      </c>
      <c r="O52" s="25" t="e">
        <f>IF(AND(#REF!&gt;=$B$49,#REF!&gt;=$B$49,#REF!&gt;=$B$49,#REF!&gt;=$B$49),#REF!,NA())</f>
        <v>#REF!</v>
      </c>
      <c r="P52" s="25" t="e">
        <f>IF(AND(#REF!&lt;=$B$50,#REF!&lt;=$B$50,#REF!&lt;=$B$50,#REF!&lt;=$B$50),#REF!,NA())</f>
        <v>#REF!</v>
      </c>
      <c r="Q52" s="25"/>
      <c r="R52" s="18"/>
    </row>
    <row r="53" spans="1:18" x14ac:dyDescent="0.25">
      <c r="A53" s="30" t="s">
        <v>28</v>
      </c>
      <c r="B53" s="19" t="e">
        <f>SUM(B47+(3*B48))</f>
        <v>#REF!</v>
      </c>
      <c r="D53" s="23" t="e">
        <f t="shared" si="21"/>
        <v>#REF!</v>
      </c>
      <c r="E53" s="24" t="e">
        <f t="shared" si="22"/>
        <v>#REF!</v>
      </c>
      <c r="F53" s="24" t="e">
        <f t="shared" si="23"/>
        <v>#REF!</v>
      </c>
      <c r="G53" s="25" t="e">
        <f t="shared" si="24"/>
        <v>#REF!</v>
      </c>
      <c r="H53" s="25" t="e">
        <f t="shared" si="25"/>
        <v>#REF!</v>
      </c>
      <c r="I53" s="24" t="e">
        <f t="shared" si="26"/>
        <v>#REF!</v>
      </c>
      <c r="J53" s="25" t="e">
        <f t="shared" si="27"/>
        <v>#REF!</v>
      </c>
      <c r="K53" s="25" t="e">
        <f>IF(#REF!&gt;=$B$53,#REF!,NA())</f>
        <v>#REF!</v>
      </c>
      <c r="L53" s="25" t="e">
        <f>IF(#REF!&lt;=$B$54,#REF!,NA())</f>
        <v>#REF!</v>
      </c>
      <c r="M53" s="25" t="e">
        <f>IF(AND(#REF!&gt;=$B$51,#REF!&gt;=$B$51),#REF!,NA())</f>
        <v>#REF!</v>
      </c>
      <c r="N53" s="25" t="e">
        <f>IF(AND(#REF!&lt;=$B$52,#REF!&lt;=$B$52),#REF!,NA())</f>
        <v>#REF!</v>
      </c>
      <c r="O53" s="25" t="e">
        <f>IF(AND(#REF!&gt;=$B$49,#REF!&gt;=$B$49,#REF!&gt;=$B$49,#REF!&gt;=$B$49),#REF!,NA())</f>
        <v>#REF!</v>
      </c>
      <c r="P53" s="25" t="e">
        <f>IF(AND(#REF!&lt;=$B$50,#REF!&lt;=$B$50,#REF!&lt;=$B$50,#REF!&lt;=$B$50),#REF!,NA())</f>
        <v>#REF!</v>
      </c>
      <c r="Q53" s="25"/>
      <c r="R53" s="18"/>
    </row>
    <row r="54" spans="1:18" x14ac:dyDescent="0.25">
      <c r="A54" s="31" t="s">
        <v>29</v>
      </c>
      <c r="B54" s="20" t="e">
        <f>SUM(B47-(3*B48))</f>
        <v>#REF!</v>
      </c>
      <c r="D54" s="23" t="e">
        <f t="shared" si="21"/>
        <v>#REF!</v>
      </c>
      <c r="E54" s="24" t="e">
        <f t="shared" si="22"/>
        <v>#REF!</v>
      </c>
      <c r="F54" s="24" t="e">
        <f t="shared" si="23"/>
        <v>#REF!</v>
      </c>
      <c r="G54" s="25" t="e">
        <f t="shared" si="24"/>
        <v>#REF!</v>
      </c>
      <c r="H54" s="25" t="e">
        <f t="shared" si="25"/>
        <v>#REF!</v>
      </c>
      <c r="I54" s="24" t="e">
        <f t="shared" si="26"/>
        <v>#REF!</v>
      </c>
      <c r="J54" s="25" t="e">
        <f t="shared" si="27"/>
        <v>#REF!</v>
      </c>
      <c r="K54" s="25" t="e">
        <f>IF(#REF!&gt;=$B$53,#REF!,NA())</f>
        <v>#REF!</v>
      </c>
      <c r="L54" s="25" t="e">
        <f>IF(#REF!&lt;=$B$54,#REF!,NA())</f>
        <v>#REF!</v>
      </c>
      <c r="M54" s="25" t="e">
        <f>IF(AND(#REF!&gt;=$B$51,#REF!&gt;=$B$51),#REF!,NA())</f>
        <v>#REF!</v>
      </c>
      <c r="N54" s="25" t="e">
        <f>IF(AND(#REF!&lt;=$B$52,#REF!&lt;=$B$52),#REF!,NA())</f>
        <v>#REF!</v>
      </c>
      <c r="O54" s="25" t="e">
        <f>IF(AND(#REF!&gt;=$B$49,#REF!&gt;=$B$49,#REF!&gt;=$B$49,#REF!&gt;=$B$49),#REF!,NA())</f>
        <v>#REF!</v>
      </c>
      <c r="P54" s="25" t="e">
        <f>IF(AND(#REF!&lt;=$B$50,#REF!&lt;=$B$50,#REF!&lt;=$B$50,#REF!&lt;=$B$50),#REF!,NA())</f>
        <v>#REF!</v>
      </c>
      <c r="Q54" s="25"/>
      <c r="R54" s="18"/>
    </row>
    <row r="55" spans="1:18" x14ac:dyDescent="0.25">
      <c r="D55" s="23" t="e">
        <f t="shared" si="21"/>
        <v>#REF!</v>
      </c>
      <c r="E55" s="24" t="e">
        <f t="shared" si="22"/>
        <v>#REF!</v>
      </c>
      <c r="F55" s="24" t="e">
        <f t="shared" si="23"/>
        <v>#REF!</v>
      </c>
      <c r="G55" s="25" t="e">
        <f t="shared" si="24"/>
        <v>#REF!</v>
      </c>
      <c r="H55" s="25" t="e">
        <f t="shared" si="25"/>
        <v>#REF!</v>
      </c>
      <c r="I55" s="24" t="e">
        <f t="shared" si="26"/>
        <v>#REF!</v>
      </c>
      <c r="J55" s="25" t="e">
        <f t="shared" si="27"/>
        <v>#REF!</v>
      </c>
      <c r="K55" s="25" t="e">
        <f>IF(#REF!&gt;=$B$53,#REF!,NA())</f>
        <v>#REF!</v>
      </c>
      <c r="L55" s="25" t="e">
        <f>IF(#REF!&lt;=$B$54,#REF!,NA())</f>
        <v>#REF!</v>
      </c>
      <c r="M55" s="25" t="e">
        <f>IF(AND(#REF!&gt;=$B$51,#REF!&gt;=$B$51),#REF!,NA())</f>
        <v>#REF!</v>
      </c>
      <c r="N55" s="25" t="e">
        <f>IF(AND(#REF!&lt;=$B$52,#REF!&lt;=$B$52),#REF!,NA())</f>
        <v>#REF!</v>
      </c>
      <c r="O55" s="25" t="e">
        <f>IF(AND(#REF!&gt;=$B$49,#REF!&gt;=$B$49,#REF!&gt;=$B$49,#REF!&gt;=$B$49),#REF!,NA())</f>
        <v>#REF!</v>
      </c>
      <c r="P55" s="25" t="e">
        <f>IF(AND(#REF!&lt;=$B$50,#REF!&lt;=$B$50,#REF!&lt;=$B$50,#REF!&lt;=$B$50),#REF!,NA())</f>
        <v>#REF!</v>
      </c>
      <c r="Q55" s="25" t="e">
        <f>IF(AND(#REF!&gt;=$B$47,#REF!&gt;= $B$47,#REF!&gt;= $B$47,#REF!&gt;= $B$47,#REF!&gt;= $B$47,#REF!&gt;= $B$47,#REF!&gt;= $B$47,#REF!&gt;= $B$47),#REF!,NA())</f>
        <v>#REF!</v>
      </c>
      <c r="R55" s="18" t="e">
        <f>IF(AND(#REF!&lt;=$B$47,#REF!&lt;= $B$47,#REF!&lt;= $B$47,#REF!&lt;= $B$47,#REF!&lt;= $B$47,#REF!&lt;= $B$47,#REF!&lt;= $B$47,#REF!&lt;= $B$47),#REF!,NA())</f>
        <v>#REF!</v>
      </c>
    </row>
    <row r="56" spans="1:18" x14ac:dyDescent="0.25">
      <c r="D56" s="23" t="e">
        <f t="shared" si="21"/>
        <v>#REF!</v>
      </c>
      <c r="E56" s="24" t="e">
        <f t="shared" si="22"/>
        <v>#REF!</v>
      </c>
      <c r="F56" s="24" t="e">
        <f t="shared" si="23"/>
        <v>#REF!</v>
      </c>
      <c r="G56" s="25" t="e">
        <f t="shared" si="24"/>
        <v>#REF!</v>
      </c>
      <c r="H56" s="25" t="e">
        <f t="shared" si="25"/>
        <v>#REF!</v>
      </c>
      <c r="I56" s="24" t="e">
        <f t="shared" si="26"/>
        <v>#REF!</v>
      </c>
      <c r="J56" s="25" t="e">
        <f t="shared" si="27"/>
        <v>#REF!</v>
      </c>
      <c r="K56" s="25" t="e">
        <f>IF(#REF!&gt;=$B$53,#REF!,NA())</f>
        <v>#REF!</v>
      </c>
      <c r="L56" s="25" t="e">
        <f>IF(#REF!&lt;=$B$54,#REF!,NA())</f>
        <v>#REF!</v>
      </c>
      <c r="M56" s="25" t="e">
        <f>IF(AND(#REF!&gt;=$B$51,#REF!&gt;=$B$51),#REF!,NA())</f>
        <v>#REF!</v>
      </c>
      <c r="N56" s="25" t="e">
        <f>IF(AND(#REF!&lt;=$B$52,#REF!&lt;=$B$52),#REF!,NA())</f>
        <v>#REF!</v>
      </c>
      <c r="O56" s="25" t="e">
        <f>IF(AND(#REF!&gt;=$B$49,#REF!&gt;=$B$49,#REF!&gt;=$B$49,#REF!&gt;=$B$49),#REF!,NA())</f>
        <v>#REF!</v>
      </c>
      <c r="P56" s="25" t="e">
        <f>IF(AND(#REF!&lt;=$B$50,#REF!&lt;=$B$50,#REF!&lt;=$B$50,#REF!&lt;=$B$50),#REF!,NA())</f>
        <v>#REF!</v>
      </c>
      <c r="Q56" s="25" t="e">
        <f>IF(AND(#REF!&gt;=$B$47,#REF!&gt;= $B$47,#REF!&gt;= $B$47,#REF!&gt;= $B$47,#REF!&gt;= $B$47,#REF!&gt;= $B$47,#REF!&gt;= $B$47,#REF!&gt;= $B$47),#REF!,NA())</f>
        <v>#REF!</v>
      </c>
      <c r="R56" s="18" t="e">
        <f>IF(AND(#REF!&lt;=$B$47,#REF!&lt;= $B$47,#REF!&lt;= $B$47,#REF!&lt;= $B$47,#REF!&lt;= $B$47,#REF!&lt;= $B$47,#REF!&lt;= $B$47,#REF!&lt;= $B$47),#REF!,NA())</f>
        <v>#REF!</v>
      </c>
    </row>
    <row r="57" spans="1:18" x14ac:dyDescent="0.25">
      <c r="D57" s="23" t="e">
        <f t="shared" si="21"/>
        <v>#REF!</v>
      </c>
      <c r="E57" s="24" t="e">
        <f t="shared" si="22"/>
        <v>#REF!</v>
      </c>
      <c r="F57" s="24" t="e">
        <f t="shared" si="23"/>
        <v>#REF!</v>
      </c>
      <c r="G57" s="25" t="e">
        <f t="shared" si="24"/>
        <v>#REF!</v>
      </c>
      <c r="H57" s="25" t="e">
        <f t="shared" si="25"/>
        <v>#REF!</v>
      </c>
      <c r="I57" s="24" t="e">
        <f t="shared" si="26"/>
        <v>#REF!</v>
      </c>
      <c r="J57" s="25" t="e">
        <f t="shared" si="27"/>
        <v>#REF!</v>
      </c>
      <c r="K57" s="25" t="e">
        <f>IF(#REF!&gt;=$B$53,#REF!,NA())</f>
        <v>#REF!</v>
      </c>
      <c r="L57" s="25" t="e">
        <f>IF(#REF!&lt;=$B$54,#REF!,NA())</f>
        <v>#REF!</v>
      </c>
      <c r="M57" s="25" t="e">
        <f>IF(AND(#REF!&gt;=$B$51,#REF!&gt;=$B$51),#REF!,NA())</f>
        <v>#REF!</v>
      </c>
      <c r="N57" s="25" t="e">
        <f>IF(AND(#REF!&lt;=$B$52,#REF!&lt;=$B$52),#REF!,NA())</f>
        <v>#REF!</v>
      </c>
      <c r="O57" s="25" t="e">
        <f>IF(AND(#REF!&gt;=$B$49,#REF!&gt;=$B$49,#REF!&gt;=$B$49,#REF!&gt;=$B$49),#REF!,NA())</f>
        <v>#REF!</v>
      </c>
      <c r="P57" s="25" t="e">
        <f>IF(AND(#REF!&lt;=$B$50,#REF!&lt;=$B$50,#REF!&lt;=$B$50,#REF!&lt;=$B$50),#REF!,NA())</f>
        <v>#REF!</v>
      </c>
      <c r="Q57" s="25" t="e">
        <f>IF(AND(#REF!&gt;=$B$47,#REF!&gt;= $B$47,#REF!&gt;= $B$47,#REF!&gt;= $B$47,#REF!&gt;= $B$47,#REF!&gt;= $B$47,#REF!&gt;= $B$47,#REF!&gt;= $B$47),#REF!,NA())</f>
        <v>#REF!</v>
      </c>
      <c r="R57" s="18" t="e">
        <f>IF(AND(#REF!&lt;=$B$47,#REF!&lt;= $B$47,#REF!&lt;= $B$47,#REF!&lt;= $B$47,#REF!&lt;= $B$47,#REF!&lt;= $B$47,#REF!&lt;= $B$47,#REF!&lt;= $B$47),#REF!,NA())</f>
        <v>#REF!</v>
      </c>
    </row>
    <row r="58" spans="1:18" x14ac:dyDescent="0.25">
      <c r="D58" s="23" t="e">
        <f t="shared" si="21"/>
        <v>#REF!</v>
      </c>
      <c r="E58" s="24" t="e">
        <f t="shared" si="22"/>
        <v>#REF!</v>
      </c>
      <c r="F58" s="24" t="e">
        <f t="shared" si="23"/>
        <v>#REF!</v>
      </c>
      <c r="G58" s="25" t="e">
        <f t="shared" si="24"/>
        <v>#REF!</v>
      </c>
      <c r="H58" s="25" t="e">
        <f t="shared" si="25"/>
        <v>#REF!</v>
      </c>
      <c r="I58" s="24" t="e">
        <f t="shared" si="26"/>
        <v>#REF!</v>
      </c>
      <c r="J58" s="25" t="e">
        <f t="shared" si="27"/>
        <v>#REF!</v>
      </c>
      <c r="K58" s="25" t="e">
        <f>IF(#REF!&gt;=$B$53,#REF!,NA())</f>
        <v>#REF!</v>
      </c>
      <c r="L58" s="25" t="e">
        <f>IF(#REF!&lt;=$B$54,#REF!,NA())</f>
        <v>#REF!</v>
      </c>
      <c r="M58" s="25" t="e">
        <f>IF(AND(#REF!&gt;=$B$51,#REF!&gt;=$B$51),#REF!,NA())</f>
        <v>#REF!</v>
      </c>
      <c r="N58" s="25" t="e">
        <f>IF(AND(#REF!&lt;=$B$52,#REF!&lt;=$B$52),#REF!,NA())</f>
        <v>#REF!</v>
      </c>
      <c r="O58" s="25" t="e">
        <f>IF(AND(#REF!&gt;=$B$49,#REF!&gt;=$B$49,#REF!&gt;=$B$49,#REF!&gt;=$B$49),#REF!,NA())</f>
        <v>#REF!</v>
      </c>
      <c r="P58" s="25" t="e">
        <f>IF(AND(#REF!&lt;=$B$50,#REF!&lt;=$B$50,#REF!&lt;=$B$50,#REF!&lt;=$B$50),#REF!,NA())</f>
        <v>#REF!</v>
      </c>
      <c r="Q58" s="25" t="e">
        <f>IF(AND(#REF!&gt;=$B$47,#REF!&gt;= $B$47,#REF!&gt;= $B$47,#REF!&gt;= $B$47,#REF!&gt;= $B$47,#REF!&gt;= $B$47,#REF!&gt;= $B$47,#REF!&gt;= $B$47),#REF!,NA())</f>
        <v>#REF!</v>
      </c>
      <c r="R58" s="18" t="e">
        <f>IF(AND(#REF!&lt;=$B$47,#REF!&lt;= $B$47,#REF!&lt;= $B$47,#REF!&lt;= $B$47,#REF!&lt;= $B$47,#REF!&lt;= $B$47,#REF!&lt;= $B$47,#REF!&lt;= $B$47),#REF!,NA())</f>
        <v>#REF!</v>
      </c>
    </row>
    <row r="59" spans="1:18" x14ac:dyDescent="0.25">
      <c r="D59" s="26" t="e">
        <f t="shared" si="21"/>
        <v>#REF!</v>
      </c>
      <c r="E59" s="27" t="e">
        <f t="shared" si="22"/>
        <v>#REF!</v>
      </c>
      <c r="F59" s="27" t="e">
        <f t="shared" si="23"/>
        <v>#REF!</v>
      </c>
      <c r="G59" s="28" t="e">
        <f t="shared" si="24"/>
        <v>#REF!</v>
      </c>
      <c r="H59" s="28" t="e">
        <f t="shared" si="25"/>
        <v>#REF!</v>
      </c>
      <c r="I59" s="27" t="e">
        <f t="shared" si="26"/>
        <v>#REF!</v>
      </c>
      <c r="J59" s="28" t="e">
        <f t="shared" si="27"/>
        <v>#REF!</v>
      </c>
      <c r="K59" s="28" t="e">
        <f>IF(#REF!&gt;=$B$53,#REF!,NA())</f>
        <v>#REF!</v>
      </c>
      <c r="L59" s="28" t="e">
        <f>IF(#REF!&lt;=$B$54,#REF!,NA())</f>
        <v>#REF!</v>
      </c>
      <c r="M59" s="28" t="e">
        <f>IF(AND(#REF!&gt;=$B$51,#REF!&gt;=$B$51),#REF!,NA())</f>
        <v>#REF!</v>
      </c>
      <c r="N59" s="28" t="e">
        <f>IF(AND(#REF!&lt;=$B$52,#REF!&lt;=$B$52),#REF!,NA())</f>
        <v>#REF!</v>
      </c>
      <c r="O59" s="28" t="e">
        <f>IF(AND(#REF!&gt;=$B$49,#REF!&gt;=$B$49,#REF!&gt;=$B$49,#REF!&gt;=$B$49),#REF!,NA())</f>
        <v>#REF!</v>
      </c>
      <c r="P59" s="28" t="e">
        <f>IF(AND(#REF!&lt;=$B$50,#REF!&lt;=$B$50,#REF!&lt;=$B$50,#REF!&lt;=$B$50),#REF!,NA())</f>
        <v>#REF!</v>
      </c>
      <c r="Q59" s="28" t="e">
        <f>IF(AND(#REF!&gt;=$B$47,#REF!&gt;= $B$47,#REF!&gt;= $B$47,#REF!&gt;= $B$47,#REF!&gt;= $B$47,#REF!&gt;= $B$47,#REF!&gt;= $B$47,#REF!&gt;= $B$47),#REF!,NA())</f>
        <v>#REF!</v>
      </c>
      <c r="R59" s="20" t="e">
        <f>IF(AND(#REF!&lt;=$B$47,#REF!&lt;= $B$47,#REF!&lt;= $B$47,#REF!&lt;= $B$47,#REF!&lt;= $B$47,#REF!&lt;= $B$47,#REF!&lt;= $B$47,#REF!&lt;= $B$47),#REF!,NA())</f>
        <v>#REF!</v>
      </c>
    </row>
    <row r="61" spans="1:18" ht="23.25" x14ac:dyDescent="0.35">
      <c r="A61" s="22" t="s">
        <v>50</v>
      </c>
    </row>
    <row r="62" spans="1:18" ht="15.75" thickBot="1" x14ac:dyDescent="0.3">
      <c r="A62" s="29" t="s">
        <v>22</v>
      </c>
      <c r="B62" s="21" t="e">
        <f>AVERAGE(#REF!)</f>
        <v>#REF!</v>
      </c>
      <c r="D62" s="32" t="s">
        <v>31</v>
      </c>
      <c r="E62" s="33" t="s">
        <v>45</v>
      </c>
      <c r="F62" s="33" t="s">
        <v>32</v>
      </c>
      <c r="G62" s="33" t="s">
        <v>33</v>
      </c>
      <c r="H62" s="33" t="s">
        <v>34</v>
      </c>
      <c r="I62" s="33" t="s">
        <v>35</v>
      </c>
      <c r="J62" s="33" t="s">
        <v>36</v>
      </c>
      <c r="K62" s="34" t="s">
        <v>37</v>
      </c>
      <c r="L62" s="33" t="s">
        <v>38</v>
      </c>
      <c r="M62" s="34" t="s">
        <v>39</v>
      </c>
      <c r="N62" s="34" t="s">
        <v>40</v>
      </c>
      <c r="O62" s="34" t="s">
        <v>41</v>
      </c>
      <c r="P62" s="34" t="s">
        <v>42</v>
      </c>
      <c r="Q62" s="34" t="s">
        <v>43</v>
      </c>
      <c r="R62" s="35" t="s">
        <v>44</v>
      </c>
    </row>
    <row r="63" spans="1:18" ht="15.75" thickTop="1" x14ac:dyDescent="0.25">
      <c r="A63" s="30" t="s">
        <v>23</v>
      </c>
      <c r="B63" s="18" t="e">
        <f>_xlfn.STDEV.P(#REF!,#REF!,#REF!,#REF!,#REF!,#REF!,#REF!,#REF!,#REF!,#REF!,#REF!,#REF!)</f>
        <v>#REF!</v>
      </c>
      <c r="D63" s="23" t="e">
        <f>SUM($B$62)</f>
        <v>#REF!</v>
      </c>
      <c r="E63" s="24" t="e">
        <f>SUM($B$64)</f>
        <v>#REF!</v>
      </c>
      <c r="F63" s="24" t="e">
        <f>SUM($B$65)</f>
        <v>#REF!</v>
      </c>
      <c r="G63" s="25" t="e">
        <f>SUM($B$66)</f>
        <v>#REF!</v>
      </c>
      <c r="H63" s="25" t="e">
        <f>SUM($B$67)</f>
        <v>#REF!</v>
      </c>
      <c r="I63" s="24" t="e">
        <f>SUM($B$68)</f>
        <v>#REF!</v>
      </c>
      <c r="J63" s="25" t="e">
        <f>SUM($B$69)</f>
        <v>#REF!</v>
      </c>
      <c r="K63" s="25" t="e">
        <f>IF(#REF!&gt;=$B$68,#REF!,NA())</f>
        <v>#REF!</v>
      </c>
      <c r="L63" s="25" t="e">
        <f>IF(#REF!&lt;=$B$69,#REF!,NA())</f>
        <v>#REF!</v>
      </c>
      <c r="M63" s="25"/>
      <c r="N63" s="25"/>
      <c r="O63" s="25"/>
      <c r="P63" s="25"/>
      <c r="Q63" s="25"/>
      <c r="R63" s="18"/>
    </row>
    <row r="64" spans="1:18" x14ac:dyDescent="0.25">
      <c r="A64" s="30" t="s">
        <v>24</v>
      </c>
      <c r="B64" s="19" t="e">
        <f>SUM(B62+B63)</f>
        <v>#REF!</v>
      </c>
      <c r="D64" s="23" t="e">
        <f t="shared" ref="D64:D74" si="28">SUM($B$62)</f>
        <v>#REF!</v>
      </c>
      <c r="E64" s="24" t="e">
        <f t="shared" ref="E64:E74" si="29">SUM($B$64)</f>
        <v>#REF!</v>
      </c>
      <c r="F64" s="24" t="e">
        <f t="shared" ref="F64:F74" si="30">SUM($B$65)</f>
        <v>#REF!</v>
      </c>
      <c r="G64" s="25" t="e">
        <f t="shared" ref="G64:G74" si="31">SUM($B$66)</f>
        <v>#REF!</v>
      </c>
      <c r="H64" s="25" t="e">
        <f t="shared" ref="H64:H74" si="32">SUM($B$67)</f>
        <v>#REF!</v>
      </c>
      <c r="I64" s="24" t="e">
        <f t="shared" ref="I64:I74" si="33">SUM($B$68)</f>
        <v>#REF!</v>
      </c>
      <c r="J64" s="25" t="e">
        <f t="shared" ref="J64:J74" si="34">SUM($B$69)</f>
        <v>#REF!</v>
      </c>
      <c r="K64" s="25" t="e">
        <f>IF(#REF!&gt;=$B$68,#REF!,NA())</f>
        <v>#REF!</v>
      </c>
      <c r="L64" s="25" t="e">
        <f>IF(#REF!&lt;=$B$69,#REF!,NA())</f>
        <v>#REF!</v>
      </c>
      <c r="M64" s="25" t="e">
        <f>IF(AND(#REF!&gt;=$B$66,#REF!&gt;=$B$66),#REF!,NA())</f>
        <v>#REF!</v>
      </c>
      <c r="N64" s="25" t="e">
        <f>IF(AND(#REF!&lt;=$B$67,#REF!&lt;=$B$67),#REF!,NA())</f>
        <v>#REF!</v>
      </c>
      <c r="O64" s="25"/>
      <c r="P64" s="25"/>
      <c r="Q64" s="25"/>
      <c r="R64" s="18"/>
    </row>
    <row r="65" spans="1:18" x14ac:dyDescent="0.25">
      <c r="A65" s="30" t="s">
        <v>25</v>
      </c>
      <c r="B65" s="19" t="e">
        <f>SUM(B62-B63)</f>
        <v>#REF!</v>
      </c>
      <c r="D65" s="23" t="e">
        <f t="shared" si="28"/>
        <v>#REF!</v>
      </c>
      <c r="E65" s="24" t="e">
        <f t="shared" si="29"/>
        <v>#REF!</v>
      </c>
      <c r="F65" s="24" t="e">
        <f t="shared" si="30"/>
        <v>#REF!</v>
      </c>
      <c r="G65" s="25" t="e">
        <f t="shared" si="31"/>
        <v>#REF!</v>
      </c>
      <c r="H65" s="25" t="e">
        <f t="shared" si="32"/>
        <v>#REF!</v>
      </c>
      <c r="I65" s="24" t="e">
        <f t="shared" si="33"/>
        <v>#REF!</v>
      </c>
      <c r="J65" s="25" t="e">
        <f t="shared" si="34"/>
        <v>#REF!</v>
      </c>
      <c r="K65" s="25" t="e">
        <f>IF(#REF!&gt;=$B$68,#REF!,NA())</f>
        <v>#REF!</v>
      </c>
      <c r="L65" s="25" t="e">
        <f>IF(#REF!&lt;=$B$69,#REF!,NA())</f>
        <v>#REF!</v>
      </c>
      <c r="M65" s="25" t="e">
        <f>IF(AND(#REF!&gt;=$B$66,#REF!&gt;=$B$66),#REF!,NA())</f>
        <v>#REF!</v>
      </c>
      <c r="N65" s="25" t="e">
        <f>IF(AND(#REF!&lt;=$B$67,#REF!&lt;=$B$67),#REF!,NA())</f>
        <v>#REF!</v>
      </c>
      <c r="O65" s="25"/>
      <c r="P65" s="25"/>
      <c r="Q65" s="25"/>
      <c r="R65" s="18"/>
    </row>
    <row r="66" spans="1:18" x14ac:dyDescent="0.25">
      <c r="A66" s="30" t="s">
        <v>26</v>
      </c>
      <c r="B66" s="18" t="e">
        <f>SUM(B62+(2*B63))</f>
        <v>#REF!</v>
      </c>
      <c r="D66" s="23" t="e">
        <f t="shared" si="28"/>
        <v>#REF!</v>
      </c>
      <c r="E66" s="24" t="e">
        <f t="shared" si="29"/>
        <v>#REF!</v>
      </c>
      <c r="F66" s="24" t="e">
        <f t="shared" si="30"/>
        <v>#REF!</v>
      </c>
      <c r="G66" s="25" t="e">
        <f t="shared" si="31"/>
        <v>#REF!</v>
      </c>
      <c r="H66" s="25" t="e">
        <f t="shared" si="32"/>
        <v>#REF!</v>
      </c>
      <c r="I66" s="24" t="e">
        <f t="shared" si="33"/>
        <v>#REF!</v>
      </c>
      <c r="J66" s="25" t="e">
        <f t="shared" si="34"/>
        <v>#REF!</v>
      </c>
      <c r="K66" s="25" t="e">
        <f>IF(#REF!&gt;=$B$68,#REF!,NA())</f>
        <v>#REF!</v>
      </c>
      <c r="L66" s="25" t="e">
        <f>IF(#REF!&lt;=$B$69,#REF!,NA())</f>
        <v>#REF!</v>
      </c>
      <c r="M66" s="25" t="e">
        <f>IF(AND(#REF!&gt;=$B$66,#REF!&gt;=$B$66),#REF!,NA())</f>
        <v>#REF!</v>
      </c>
      <c r="N66" s="25" t="e">
        <f>IF(AND(#REF!&lt;=$B$67,#REF!&lt;=$B$67),#REF!,NA())</f>
        <v>#REF!</v>
      </c>
      <c r="O66" s="25" t="e">
        <f>IF(AND(#REF!&gt;=$B$64,#REF!&gt;=$B$64,#REF!&gt;=$B$64,#REF!&gt;=$B$64),#REF!,NA())</f>
        <v>#REF!</v>
      </c>
      <c r="P66" s="25" t="e">
        <f>IF(AND(#REF!&lt;=$B$65,#REF!&lt;=$B$65,#REF!&lt;=$B$65,#REF!&lt;=$B$65),#REF!,NA())</f>
        <v>#REF!</v>
      </c>
      <c r="Q66" s="25"/>
      <c r="R66" s="18"/>
    </row>
    <row r="67" spans="1:18" x14ac:dyDescent="0.25">
      <c r="A67" s="30" t="s">
        <v>27</v>
      </c>
      <c r="B67" s="18" t="e">
        <f>SUM(B62-(2*B63))</f>
        <v>#REF!</v>
      </c>
      <c r="D67" s="23" t="e">
        <f t="shared" si="28"/>
        <v>#REF!</v>
      </c>
      <c r="E67" s="24" t="e">
        <f t="shared" si="29"/>
        <v>#REF!</v>
      </c>
      <c r="F67" s="24" t="e">
        <f t="shared" si="30"/>
        <v>#REF!</v>
      </c>
      <c r="G67" s="25" t="e">
        <f t="shared" si="31"/>
        <v>#REF!</v>
      </c>
      <c r="H67" s="25" t="e">
        <f t="shared" si="32"/>
        <v>#REF!</v>
      </c>
      <c r="I67" s="24" t="e">
        <f t="shared" si="33"/>
        <v>#REF!</v>
      </c>
      <c r="J67" s="25" t="e">
        <f t="shared" si="34"/>
        <v>#REF!</v>
      </c>
      <c r="K67" s="25" t="e">
        <f>IF(#REF!&gt;=$B$68,#REF!,NA())</f>
        <v>#REF!</v>
      </c>
      <c r="L67" s="25" t="e">
        <f>IF(#REF!&lt;=$B$69,#REF!,NA())</f>
        <v>#REF!</v>
      </c>
      <c r="M67" s="25" t="e">
        <f>IF(AND(#REF!&gt;=$B$66,#REF!&gt;=$B$66),#REF!,NA())</f>
        <v>#REF!</v>
      </c>
      <c r="N67" s="25" t="e">
        <f>IF(AND(#REF!&lt;=$B$67,#REF!&lt;=$B$67),#REF!,NA())</f>
        <v>#REF!</v>
      </c>
      <c r="O67" s="25" t="e">
        <f>IF(AND(#REF!&gt;=$B$64,#REF!&gt;=$B$64,#REF!&gt;=$B$64,#REF!&gt;=$B$64),#REF!,NA())</f>
        <v>#REF!</v>
      </c>
      <c r="P67" s="25" t="e">
        <f>IF(AND(#REF!&lt;=$B$65,#REF!&lt;=$B$65,#REF!&lt;=$B$65,#REF!&lt;=$B$65),#REF!,NA())</f>
        <v>#REF!</v>
      </c>
      <c r="Q67" s="25"/>
      <c r="R67" s="18"/>
    </row>
    <row r="68" spans="1:18" x14ac:dyDescent="0.25">
      <c r="A68" s="30" t="s">
        <v>28</v>
      </c>
      <c r="B68" s="19" t="e">
        <f>SUM(B62+(3*B63))</f>
        <v>#REF!</v>
      </c>
      <c r="D68" s="23" t="e">
        <f t="shared" si="28"/>
        <v>#REF!</v>
      </c>
      <c r="E68" s="24" t="e">
        <f t="shared" si="29"/>
        <v>#REF!</v>
      </c>
      <c r="F68" s="24" t="e">
        <f t="shared" si="30"/>
        <v>#REF!</v>
      </c>
      <c r="G68" s="25" t="e">
        <f t="shared" si="31"/>
        <v>#REF!</v>
      </c>
      <c r="H68" s="25" t="e">
        <f t="shared" si="32"/>
        <v>#REF!</v>
      </c>
      <c r="I68" s="24" t="e">
        <f t="shared" si="33"/>
        <v>#REF!</v>
      </c>
      <c r="J68" s="25" t="e">
        <f t="shared" si="34"/>
        <v>#REF!</v>
      </c>
      <c r="K68" s="25" t="e">
        <f>IF(#REF!&gt;=$B$68,#REF!,NA())</f>
        <v>#REF!</v>
      </c>
      <c r="L68" s="25" t="e">
        <f>IF(#REF!&lt;=$B$69,#REF!,NA())</f>
        <v>#REF!</v>
      </c>
      <c r="M68" s="25" t="e">
        <f>IF(AND(#REF!&gt;=$B$66,#REF!&gt;=$B$66),#REF!,NA())</f>
        <v>#REF!</v>
      </c>
      <c r="N68" s="25" t="e">
        <f>IF(AND(#REF!&lt;=$B$67,#REF!&lt;=$B$67),#REF!,NA())</f>
        <v>#REF!</v>
      </c>
      <c r="O68" s="25" t="e">
        <f>IF(AND(#REF!&gt;=$B$64,#REF!&gt;=$B$64,#REF!&gt;=$B$64,#REF!&gt;=$B$64),#REF!,NA())</f>
        <v>#REF!</v>
      </c>
      <c r="P68" s="25" t="e">
        <f>IF(AND(#REF!&lt;=$B$65,#REF!&lt;=$B$65,#REF!&lt;=$B$65,#REF!&lt;=$B$65),#REF!,NA())</f>
        <v>#REF!</v>
      </c>
      <c r="Q68" s="25"/>
      <c r="R68" s="18"/>
    </row>
    <row r="69" spans="1:18" x14ac:dyDescent="0.25">
      <c r="A69" s="31" t="s">
        <v>29</v>
      </c>
      <c r="B69" s="20" t="e">
        <f>SUM(B62-(3*B63))</f>
        <v>#REF!</v>
      </c>
      <c r="D69" s="23" t="e">
        <f t="shared" si="28"/>
        <v>#REF!</v>
      </c>
      <c r="E69" s="24" t="e">
        <f t="shared" si="29"/>
        <v>#REF!</v>
      </c>
      <c r="F69" s="24" t="e">
        <f t="shared" si="30"/>
        <v>#REF!</v>
      </c>
      <c r="G69" s="25" t="e">
        <f t="shared" si="31"/>
        <v>#REF!</v>
      </c>
      <c r="H69" s="25" t="e">
        <f t="shared" si="32"/>
        <v>#REF!</v>
      </c>
      <c r="I69" s="24" t="e">
        <f t="shared" si="33"/>
        <v>#REF!</v>
      </c>
      <c r="J69" s="25" t="e">
        <f t="shared" si="34"/>
        <v>#REF!</v>
      </c>
      <c r="K69" s="25" t="e">
        <f>IF(#REF!&gt;=$B$68,#REF!,NA())</f>
        <v>#REF!</v>
      </c>
      <c r="L69" s="25" t="e">
        <f>IF(#REF!&lt;=$B$69,#REF!,NA())</f>
        <v>#REF!</v>
      </c>
      <c r="M69" s="25" t="e">
        <f>IF(AND(#REF!&gt;=$B$66,#REF!&gt;=$B$66),#REF!,NA())</f>
        <v>#REF!</v>
      </c>
      <c r="N69" s="25" t="e">
        <f>IF(AND(#REF!&lt;=$B$67,#REF!&lt;=$B$67),#REF!,NA())</f>
        <v>#REF!</v>
      </c>
      <c r="O69" s="25" t="e">
        <f>IF(AND(#REF!&gt;=$B$64,#REF!&gt;=$B$64,#REF!&gt;=$B$64,#REF!&gt;=$B$64),#REF!,NA())</f>
        <v>#REF!</v>
      </c>
      <c r="P69" s="25" t="e">
        <f>IF(AND(#REF!&lt;=$B$65,#REF!&lt;=$B$65,#REF!&lt;=$B$65,#REF!&lt;=$B$65),#REF!,NA())</f>
        <v>#REF!</v>
      </c>
      <c r="Q69" s="25"/>
      <c r="R69" s="18"/>
    </row>
    <row r="70" spans="1:18" x14ac:dyDescent="0.25">
      <c r="D70" s="23" t="e">
        <f t="shared" si="28"/>
        <v>#REF!</v>
      </c>
      <c r="E70" s="24" t="e">
        <f t="shared" si="29"/>
        <v>#REF!</v>
      </c>
      <c r="F70" s="24" t="e">
        <f t="shared" si="30"/>
        <v>#REF!</v>
      </c>
      <c r="G70" s="25" t="e">
        <f t="shared" si="31"/>
        <v>#REF!</v>
      </c>
      <c r="H70" s="25" t="e">
        <f t="shared" si="32"/>
        <v>#REF!</v>
      </c>
      <c r="I70" s="24" t="e">
        <f t="shared" si="33"/>
        <v>#REF!</v>
      </c>
      <c r="J70" s="25" t="e">
        <f t="shared" si="34"/>
        <v>#REF!</v>
      </c>
      <c r="K70" s="25" t="e">
        <f>IF(#REF!&gt;=$B$68,#REF!,NA())</f>
        <v>#REF!</v>
      </c>
      <c r="L70" s="25" t="e">
        <f>IF(#REF!&lt;=$B$69,#REF!,NA())</f>
        <v>#REF!</v>
      </c>
      <c r="M70" s="25" t="e">
        <f>IF(AND(#REF!&gt;=$B$66,#REF!&gt;=$B$66),#REF!,NA())</f>
        <v>#REF!</v>
      </c>
      <c r="N70" s="25" t="e">
        <f>IF(AND(#REF!&lt;=$B$67,#REF!&lt;=$B$67),#REF!,NA())</f>
        <v>#REF!</v>
      </c>
      <c r="O70" s="25" t="e">
        <f>IF(AND(#REF!&gt;=$B$64,#REF!&gt;=$B$64,#REF!&gt;=$B$64,#REF!&gt;=$B$64),#REF!,NA())</f>
        <v>#REF!</v>
      </c>
      <c r="P70" s="25" t="e">
        <f>IF(AND(#REF!&lt;=$B$65,#REF!&lt;=$B$65,#REF!&lt;=$B$65,#REF!&lt;=$B$65),#REF!,NA())</f>
        <v>#REF!</v>
      </c>
      <c r="Q70" s="25" t="e">
        <f>IF(AND(#REF!&gt;=$B$62,#REF!&gt;= $B$62,#REF!&gt;= $B$62,#REF!&gt;= $B$62,#REF!&gt;= $B$62,#REF!&gt;= $B$62,#REF!&gt;= $B$62,#REF!&gt;= $B$62),#REF!,NA())</f>
        <v>#REF!</v>
      </c>
      <c r="R70" s="18" t="e">
        <f>IF(AND(#REF!&lt;=$B$62,#REF!&lt;= $B$62,#REF!&lt;= $B$62,#REF!&lt;= $B$62,#REF!&lt;= $B$62,#REF!&lt;= $B$62,#REF!&lt;= $B$62,#REF!&lt;= $B$62),#REF!,NA())</f>
        <v>#REF!</v>
      </c>
    </row>
    <row r="71" spans="1:18" x14ac:dyDescent="0.25">
      <c r="D71" s="23" t="e">
        <f t="shared" si="28"/>
        <v>#REF!</v>
      </c>
      <c r="E71" s="24" t="e">
        <f t="shared" si="29"/>
        <v>#REF!</v>
      </c>
      <c r="F71" s="24" t="e">
        <f t="shared" si="30"/>
        <v>#REF!</v>
      </c>
      <c r="G71" s="25" t="e">
        <f t="shared" si="31"/>
        <v>#REF!</v>
      </c>
      <c r="H71" s="25" t="e">
        <f t="shared" si="32"/>
        <v>#REF!</v>
      </c>
      <c r="I71" s="24" t="e">
        <f t="shared" si="33"/>
        <v>#REF!</v>
      </c>
      <c r="J71" s="25" t="e">
        <f t="shared" si="34"/>
        <v>#REF!</v>
      </c>
      <c r="K71" s="25" t="e">
        <f>IF(#REF!&gt;=$B$68,#REF!,NA())</f>
        <v>#REF!</v>
      </c>
      <c r="L71" s="25" t="e">
        <f>IF(#REF!&lt;=$B$69,#REF!,NA())</f>
        <v>#REF!</v>
      </c>
      <c r="M71" s="25" t="e">
        <f>IF(AND(#REF!&gt;=$B$66,#REF!&gt;=$B$66),#REF!,NA())</f>
        <v>#REF!</v>
      </c>
      <c r="N71" s="25" t="e">
        <f>IF(AND(#REF!&lt;=$B$67,#REF!&lt;=$B$67),#REF!,NA())</f>
        <v>#REF!</v>
      </c>
      <c r="O71" s="25" t="e">
        <f>IF(AND(#REF!&gt;=$B$64,#REF!&gt;=$B$64,#REF!&gt;=$B$64,#REF!&gt;=$B$64),#REF!,NA())</f>
        <v>#REF!</v>
      </c>
      <c r="P71" s="25" t="e">
        <f>IF(AND(#REF!&lt;=$B$65,#REF!&lt;=$B$65,#REF!&lt;=$B$65,#REF!&lt;=$B$65),#REF!,NA())</f>
        <v>#REF!</v>
      </c>
      <c r="Q71" s="25" t="e">
        <f>IF(AND(#REF!&gt;=$B$62,#REF!&gt;= $B$62,#REF!&gt;= $B$62,#REF!&gt;= $B$62,#REF!&gt;= $B$62,#REF!&gt;= $B$62,#REF!&gt;= $B$62,#REF!&gt;= $B$62),#REF!,NA())</f>
        <v>#REF!</v>
      </c>
      <c r="R71" s="18" t="e">
        <f>IF(AND(#REF!&lt;=$B$62,#REF!&lt;= $B$62,#REF!&lt;= $B$62,#REF!&lt;= $B$62,#REF!&lt;= $B$62,#REF!&lt;= $B$62,#REF!&lt;= $B$62,#REF!&lt;= $B$62),#REF!,NA())</f>
        <v>#REF!</v>
      </c>
    </row>
    <row r="72" spans="1:18" x14ac:dyDescent="0.25">
      <c r="D72" s="23" t="e">
        <f t="shared" si="28"/>
        <v>#REF!</v>
      </c>
      <c r="E72" s="24" t="e">
        <f t="shared" si="29"/>
        <v>#REF!</v>
      </c>
      <c r="F72" s="24" t="e">
        <f t="shared" si="30"/>
        <v>#REF!</v>
      </c>
      <c r="G72" s="25" t="e">
        <f t="shared" si="31"/>
        <v>#REF!</v>
      </c>
      <c r="H72" s="25" t="e">
        <f t="shared" si="32"/>
        <v>#REF!</v>
      </c>
      <c r="I72" s="24" t="e">
        <f t="shared" si="33"/>
        <v>#REF!</v>
      </c>
      <c r="J72" s="25" t="e">
        <f t="shared" si="34"/>
        <v>#REF!</v>
      </c>
      <c r="K72" s="25" t="e">
        <f>IF(#REF!&gt;=$B$68,#REF!,NA())</f>
        <v>#REF!</v>
      </c>
      <c r="L72" s="25" t="e">
        <f>IF(#REF!&lt;=$B$69,#REF!,NA())</f>
        <v>#REF!</v>
      </c>
      <c r="M72" s="25" t="e">
        <f>IF(AND(#REF!&gt;=$B$66,#REF!&gt;=$B$66),#REF!,NA())</f>
        <v>#REF!</v>
      </c>
      <c r="N72" s="25" t="e">
        <f>IF(AND(#REF!&lt;=$B$67,#REF!&lt;=$B$67),#REF!,NA())</f>
        <v>#REF!</v>
      </c>
      <c r="O72" s="25" t="e">
        <f>IF(AND(#REF!&gt;=$B$64,#REF!&gt;=$B$64,#REF!&gt;=$B$64,#REF!&gt;=$B$64),#REF!,NA())</f>
        <v>#REF!</v>
      </c>
      <c r="P72" s="25" t="e">
        <f>IF(AND(#REF!&lt;=$B$65,#REF!&lt;=$B$65,#REF!&lt;=$B$65,#REF!&lt;=$B$65),#REF!,NA())</f>
        <v>#REF!</v>
      </c>
      <c r="Q72" s="25" t="e">
        <f>IF(AND(#REF!&gt;=$B$62,#REF!&gt;= $B$62,#REF!&gt;= $B$62,#REF!&gt;= $B$62,#REF!&gt;= $B$62,#REF!&gt;= $B$62,#REF!&gt;= $B$62,#REF!&gt;= $B$62),#REF!,NA())</f>
        <v>#REF!</v>
      </c>
      <c r="R72" s="18" t="e">
        <f>IF(AND(#REF!&lt;=$B$62,#REF!&lt;= $B$62,#REF!&lt;= $B$62,#REF!&lt;= $B$62,#REF!&lt;= $B$62,#REF!&lt;= $B$62,#REF!&lt;= $B$62,#REF!&lt;= $B$62),#REF!,NA())</f>
        <v>#REF!</v>
      </c>
    </row>
    <row r="73" spans="1:18" x14ac:dyDescent="0.25">
      <c r="D73" s="23" t="e">
        <f t="shared" si="28"/>
        <v>#REF!</v>
      </c>
      <c r="E73" s="24" t="e">
        <f t="shared" si="29"/>
        <v>#REF!</v>
      </c>
      <c r="F73" s="24" t="e">
        <f t="shared" si="30"/>
        <v>#REF!</v>
      </c>
      <c r="G73" s="25" t="e">
        <f t="shared" si="31"/>
        <v>#REF!</v>
      </c>
      <c r="H73" s="25" t="e">
        <f t="shared" si="32"/>
        <v>#REF!</v>
      </c>
      <c r="I73" s="24" t="e">
        <f t="shared" si="33"/>
        <v>#REF!</v>
      </c>
      <c r="J73" s="25" t="e">
        <f t="shared" si="34"/>
        <v>#REF!</v>
      </c>
      <c r="K73" s="25" t="e">
        <f>IF(#REF!&gt;=$B$68,#REF!,NA())</f>
        <v>#REF!</v>
      </c>
      <c r="L73" s="25" t="e">
        <f>IF(#REF!&lt;=$B$69,#REF!,NA())</f>
        <v>#REF!</v>
      </c>
      <c r="M73" s="25" t="e">
        <f>IF(AND(#REF!&gt;=$B$66,#REF!&gt;=$B$66),#REF!,NA())</f>
        <v>#REF!</v>
      </c>
      <c r="N73" s="25" t="e">
        <f>IF(AND(#REF!&lt;=$B$67,#REF!&lt;=$B$67),#REF!,NA())</f>
        <v>#REF!</v>
      </c>
      <c r="O73" s="25" t="e">
        <f>IF(AND(#REF!&gt;=$B$64,#REF!&gt;=$B$64,#REF!&gt;=$B$64,#REF!&gt;=$B$64),#REF!,NA())</f>
        <v>#REF!</v>
      </c>
      <c r="P73" s="25" t="e">
        <f>IF(AND(#REF!&lt;=$B$65,#REF!&lt;=$B$65,#REF!&lt;=$B$65,#REF!&lt;=$B$65),#REF!,NA())</f>
        <v>#REF!</v>
      </c>
      <c r="Q73" s="25" t="e">
        <f>IF(AND(#REF!&gt;=$B$62,#REF!&gt;= $B$62,#REF!&gt;= $B$62,#REF!&gt;= $B$62,#REF!&gt;= $B$62,#REF!&gt;= $B$62,#REF!&gt;= $B$62,#REF!&gt;= $B$62),#REF!,NA())</f>
        <v>#REF!</v>
      </c>
      <c r="R73" s="18" t="e">
        <f>IF(AND(#REF!&lt;=$B$62,#REF!&lt;= $B$62,#REF!&lt;= $B$62,#REF!&lt;= $B$62,#REF!&lt;= $B$62,#REF!&lt;= $B$62,#REF!&lt;= $B$62,#REF!&lt;= $B$62),#REF!,NA())</f>
        <v>#REF!</v>
      </c>
    </row>
    <row r="74" spans="1:18" x14ac:dyDescent="0.25">
      <c r="D74" s="26" t="e">
        <f t="shared" si="28"/>
        <v>#REF!</v>
      </c>
      <c r="E74" s="27" t="e">
        <f t="shared" si="29"/>
        <v>#REF!</v>
      </c>
      <c r="F74" s="27" t="e">
        <f t="shared" si="30"/>
        <v>#REF!</v>
      </c>
      <c r="G74" s="28" t="e">
        <f t="shared" si="31"/>
        <v>#REF!</v>
      </c>
      <c r="H74" s="28" t="e">
        <f t="shared" si="32"/>
        <v>#REF!</v>
      </c>
      <c r="I74" s="27" t="e">
        <f t="shared" si="33"/>
        <v>#REF!</v>
      </c>
      <c r="J74" s="28" t="e">
        <f t="shared" si="34"/>
        <v>#REF!</v>
      </c>
      <c r="K74" s="28" t="e">
        <f>IF(#REF!&gt;=$B$68,#REF!,NA())</f>
        <v>#REF!</v>
      </c>
      <c r="L74" s="28" t="e">
        <f>IF(#REF!&lt;=$B$69,#REF!,NA())</f>
        <v>#REF!</v>
      </c>
      <c r="M74" s="28" t="e">
        <f>IF(AND(#REF!&gt;=$B$66,#REF!&gt;=$B$66),#REF!,NA())</f>
        <v>#REF!</v>
      </c>
      <c r="N74" s="25" t="e">
        <f>IF(AND(#REF!&lt;=$B$67,#REF!&lt;=$B$67),#REF!,NA())</f>
        <v>#REF!</v>
      </c>
      <c r="O74" s="28" t="e">
        <f>IF(AND(#REF!&gt;=$B$64,#REF!&gt;=$B$64,#REF!&gt;=$B$64,#REF!&gt;=$B$64),#REF!,NA())</f>
        <v>#REF!</v>
      </c>
      <c r="P74" s="28" t="e">
        <f>IF(AND(#REF!&lt;=$B$65,#REF!&lt;=$B$65,#REF!&lt;=$B$65,#REF!&lt;=$B$65),#REF!,NA())</f>
        <v>#REF!</v>
      </c>
      <c r="Q74" s="28" t="e">
        <f>IF(AND(#REF!&gt;=$B$62,#REF!&gt;= $B$62,#REF!&gt;= $B$62,#REF!&gt;= $B$62,#REF!&gt;= $B$62,#REF!&gt;= $B$62,#REF!&gt;= $B$62,#REF!&gt;= $B$62),#REF!,NA())</f>
        <v>#REF!</v>
      </c>
      <c r="R74" s="20" t="e">
        <f>IF(AND(#REF!&lt;=$B$62,#REF!&lt;= $B$62,#REF!&lt;= $B$62,#REF!&lt;= $B$62,#REF!&lt;= $B$62,#REF!&lt;= $B$62,#REF!&lt;= $B$62,#REF!&lt;= $B$62),#REF!,NA())</f>
        <v>#REF!</v>
      </c>
    </row>
    <row r="76" spans="1:18" ht="23.25" x14ac:dyDescent="0.35">
      <c r="A76" s="22" t="s">
        <v>51</v>
      </c>
    </row>
    <row r="77" spans="1:18" ht="15.75" thickBot="1" x14ac:dyDescent="0.3">
      <c r="A77" s="29" t="s">
        <v>22</v>
      </c>
      <c r="B77" s="21" t="e">
        <f>AVERAGE(#REF!)</f>
        <v>#REF!</v>
      </c>
      <c r="D77" s="32" t="s">
        <v>31</v>
      </c>
      <c r="E77" s="33" t="s">
        <v>45</v>
      </c>
      <c r="F77" s="33" t="s">
        <v>32</v>
      </c>
      <c r="G77" s="33" t="s">
        <v>33</v>
      </c>
      <c r="H77" s="33" t="s">
        <v>34</v>
      </c>
      <c r="I77" s="33" t="s">
        <v>35</v>
      </c>
      <c r="J77" s="33" t="s">
        <v>36</v>
      </c>
      <c r="K77" s="34" t="s">
        <v>37</v>
      </c>
      <c r="L77" s="33" t="s">
        <v>38</v>
      </c>
      <c r="M77" s="34" t="s">
        <v>39</v>
      </c>
      <c r="N77" s="34" t="s">
        <v>40</v>
      </c>
      <c r="O77" s="34" t="s">
        <v>41</v>
      </c>
      <c r="P77" s="34" t="s">
        <v>42</v>
      </c>
      <c r="Q77" s="34" t="s">
        <v>43</v>
      </c>
      <c r="R77" s="35" t="s">
        <v>44</v>
      </c>
    </row>
    <row r="78" spans="1:18" ht="15.75" thickTop="1" x14ac:dyDescent="0.25">
      <c r="A78" s="30" t="s">
        <v>23</v>
      </c>
      <c r="B78" s="18" t="e">
        <f>_xlfn.STDEV.P(#REF!,#REF!,#REF!,#REF!,#REF!,#REF!,#REF!,#REF!,#REF!,#REF!,#REF!,#REF!)</f>
        <v>#REF!</v>
      </c>
      <c r="D78" s="23" t="e">
        <f>SUM($B$77)</f>
        <v>#REF!</v>
      </c>
      <c r="E78" s="24" t="e">
        <f>SUM($B$79)</f>
        <v>#REF!</v>
      </c>
      <c r="F78" s="24" t="e">
        <f>SUM($B$80)</f>
        <v>#REF!</v>
      </c>
      <c r="G78" s="25" t="e">
        <f>SUM($B$81)</f>
        <v>#REF!</v>
      </c>
      <c r="H78" s="25" t="e">
        <f>SUM($B$82)</f>
        <v>#REF!</v>
      </c>
      <c r="I78" s="24" t="e">
        <f>SUM($B$83)</f>
        <v>#REF!</v>
      </c>
      <c r="J78" s="25" t="e">
        <f>SUM($B$84)</f>
        <v>#REF!</v>
      </c>
      <c r="K78" s="25" t="e">
        <f>IF(#REF!&gt;=$B$83,#REF!,NA())</f>
        <v>#REF!</v>
      </c>
      <c r="L78" s="25" t="e">
        <f>IF(#REF!&lt;=$B$84,#REF!,NA())</f>
        <v>#REF!</v>
      </c>
      <c r="M78" s="25"/>
      <c r="N78" s="25"/>
      <c r="O78" s="25"/>
      <c r="P78" s="25"/>
      <c r="Q78" s="25"/>
      <c r="R78" s="18"/>
    </row>
    <row r="79" spans="1:18" x14ac:dyDescent="0.25">
      <c r="A79" s="30" t="s">
        <v>24</v>
      </c>
      <c r="B79" s="19" t="e">
        <f>SUM(B77+B78)</f>
        <v>#REF!</v>
      </c>
      <c r="D79" s="23" t="e">
        <f t="shared" ref="D79:D89" si="35">SUM($B$77)</f>
        <v>#REF!</v>
      </c>
      <c r="E79" s="24" t="e">
        <f t="shared" ref="E79:E89" si="36">SUM($B$79)</f>
        <v>#REF!</v>
      </c>
      <c r="F79" s="24" t="e">
        <f t="shared" ref="F79:F89" si="37">SUM($B$80)</f>
        <v>#REF!</v>
      </c>
      <c r="G79" s="25" t="e">
        <f t="shared" ref="G79:G89" si="38">SUM($B$81)</f>
        <v>#REF!</v>
      </c>
      <c r="H79" s="25" t="e">
        <f t="shared" ref="H79:H89" si="39">SUM($B$82)</f>
        <v>#REF!</v>
      </c>
      <c r="I79" s="24" t="e">
        <f t="shared" ref="I79:I89" si="40">SUM($B$83)</f>
        <v>#REF!</v>
      </c>
      <c r="J79" s="25" t="e">
        <f t="shared" ref="J79:J89" si="41">SUM($B$84)</f>
        <v>#REF!</v>
      </c>
      <c r="K79" s="25" t="e">
        <f>IF(#REF!&gt;=$B$83,#REF!,NA())</f>
        <v>#REF!</v>
      </c>
      <c r="L79" s="25" t="e">
        <f>IF(#REF!&lt;=$B$84,#REF!,NA())</f>
        <v>#REF!</v>
      </c>
      <c r="M79" s="25" t="e">
        <f>IF(AND(#REF!&gt;=$B$81,#REF!&gt;=$B$81),#REF!,NA())</f>
        <v>#REF!</v>
      </c>
      <c r="N79" s="25" t="e">
        <f>IF(AND(#REF!&lt;=$B$82,#REF!&lt;=$B$82),#REF!,NA())</f>
        <v>#REF!</v>
      </c>
      <c r="O79" s="25"/>
      <c r="P79" s="25"/>
      <c r="Q79" s="25"/>
      <c r="R79" s="18"/>
    </row>
    <row r="80" spans="1:18" x14ac:dyDescent="0.25">
      <c r="A80" s="30" t="s">
        <v>25</v>
      </c>
      <c r="B80" s="19" t="e">
        <f>SUM(B77-B78)</f>
        <v>#REF!</v>
      </c>
      <c r="D80" s="23" t="e">
        <f t="shared" si="35"/>
        <v>#REF!</v>
      </c>
      <c r="E80" s="24" t="e">
        <f t="shared" si="36"/>
        <v>#REF!</v>
      </c>
      <c r="F80" s="24" t="e">
        <f t="shared" si="37"/>
        <v>#REF!</v>
      </c>
      <c r="G80" s="25" t="e">
        <f t="shared" si="38"/>
        <v>#REF!</v>
      </c>
      <c r="H80" s="25" t="e">
        <f t="shared" si="39"/>
        <v>#REF!</v>
      </c>
      <c r="I80" s="24" t="e">
        <f t="shared" si="40"/>
        <v>#REF!</v>
      </c>
      <c r="J80" s="25" t="e">
        <f t="shared" si="41"/>
        <v>#REF!</v>
      </c>
      <c r="K80" s="25" t="e">
        <f>IF(#REF!&gt;=$B$83,#REF!,NA())</f>
        <v>#REF!</v>
      </c>
      <c r="L80" s="25" t="e">
        <f>IF(#REF!&lt;=$B$84,#REF!,NA())</f>
        <v>#REF!</v>
      </c>
      <c r="M80" s="25" t="e">
        <f>IF(AND(#REF!&gt;=$B$81,#REF!&gt;=$B$81),#REF!,NA())</f>
        <v>#REF!</v>
      </c>
      <c r="N80" s="25" t="e">
        <f>IF(AND(#REF!&lt;=$B$82,#REF!&lt;=$B$82),#REF!,NA())</f>
        <v>#REF!</v>
      </c>
      <c r="O80" s="25"/>
      <c r="P80" s="25"/>
      <c r="Q80" s="25"/>
      <c r="R80" s="18"/>
    </row>
    <row r="81" spans="1:18" x14ac:dyDescent="0.25">
      <c r="A81" s="30" t="s">
        <v>26</v>
      </c>
      <c r="B81" s="18" t="e">
        <f>SUM(B77+(2*B78))</f>
        <v>#REF!</v>
      </c>
      <c r="D81" s="23" t="e">
        <f t="shared" si="35"/>
        <v>#REF!</v>
      </c>
      <c r="E81" s="24" t="e">
        <f t="shared" si="36"/>
        <v>#REF!</v>
      </c>
      <c r="F81" s="24" t="e">
        <f t="shared" si="37"/>
        <v>#REF!</v>
      </c>
      <c r="G81" s="25" t="e">
        <f t="shared" si="38"/>
        <v>#REF!</v>
      </c>
      <c r="H81" s="25" t="e">
        <f t="shared" si="39"/>
        <v>#REF!</v>
      </c>
      <c r="I81" s="24" t="e">
        <f t="shared" si="40"/>
        <v>#REF!</v>
      </c>
      <c r="J81" s="25" t="e">
        <f t="shared" si="41"/>
        <v>#REF!</v>
      </c>
      <c r="K81" s="25" t="e">
        <f>IF(#REF!&gt;=$B$83,#REF!,NA())</f>
        <v>#REF!</v>
      </c>
      <c r="L81" s="25" t="e">
        <f>IF(#REF!&lt;=$B$84,#REF!,NA())</f>
        <v>#REF!</v>
      </c>
      <c r="M81" s="25" t="e">
        <f>IF(AND(#REF!&gt;=$B$81,#REF!&gt;=$B$81),#REF!,NA())</f>
        <v>#REF!</v>
      </c>
      <c r="N81" s="25" t="e">
        <f>IF(AND(#REF!&lt;=$B$82,#REF!&lt;=$B$82),#REF!,NA())</f>
        <v>#REF!</v>
      </c>
      <c r="O81" s="25" t="e">
        <f>IF(AND(#REF!&gt;=$B$79,#REF!&gt;=$B$79,#REF!&gt;=$B$79,#REF!&gt;=$B$79),#REF!,NA())</f>
        <v>#REF!</v>
      </c>
      <c r="P81" s="25" t="e">
        <f>IF(AND(#REF!&lt;=$B$80,#REF!&lt;=$B$80,#REF!&lt;=$B$80,#REF!&lt;=$B$80),#REF!,NA())</f>
        <v>#REF!</v>
      </c>
      <c r="Q81" s="25"/>
      <c r="R81" s="18"/>
    </row>
    <row r="82" spans="1:18" x14ac:dyDescent="0.25">
      <c r="A82" s="30" t="s">
        <v>27</v>
      </c>
      <c r="B82" s="18" t="e">
        <f>SUM(B77-(2*B78))</f>
        <v>#REF!</v>
      </c>
      <c r="D82" s="23" t="e">
        <f t="shared" si="35"/>
        <v>#REF!</v>
      </c>
      <c r="E82" s="24" t="e">
        <f t="shared" si="36"/>
        <v>#REF!</v>
      </c>
      <c r="F82" s="24" t="e">
        <f t="shared" si="37"/>
        <v>#REF!</v>
      </c>
      <c r="G82" s="25" t="e">
        <f t="shared" si="38"/>
        <v>#REF!</v>
      </c>
      <c r="H82" s="25" t="e">
        <f t="shared" si="39"/>
        <v>#REF!</v>
      </c>
      <c r="I82" s="24" t="e">
        <f t="shared" si="40"/>
        <v>#REF!</v>
      </c>
      <c r="J82" s="25" t="e">
        <f t="shared" si="41"/>
        <v>#REF!</v>
      </c>
      <c r="K82" s="25" t="e">
        <f>IF(#REF!&gt;=$B$83,#REF!,NA())</f>
        <v>#REF!</v>
      </c>
      <c r="L82" s="25" t="e">
        <f>IF(#REF!&lt;=$B$84,#REF!,NA())</f>
        <v>#REF!</v>
      </c>
      <c r="M82" s="25" t="e">
        <f>IF(AND(#REF!&gt;=$B$81,#REF!&gt;=$B$81),#REF!,NA())</f>
        <v>#REF!</v>
      </c>
      <c r="N82" s="25" t="e">
        <f>IF(AND(#REF!&lt;=$B$82,#REF!&lt;=$B$82),#REF!,NA())</f>
        <v>#REF!</v>
      </c>
      <c r="O82" s="25" t="e">
        <f>IF(AND(#REF!&gt;=$B$79,#REF!&gt;=$B$79,#REF!&gt;=$B$79,#REF!&gt;=$B$79),#REF!,NA())</f>
        <v>#REF!</v>
      </c>
      <c r="P82" s="25" t="e">
        <f>IF(AND(#REF!&lt;=$B$80,#REF!&lt;=$B$80,#REF!&lt;=$B$80,#REF!&lt;=$B$80),#REF!,NA())</f>
        <v>#REF!</v>
      </c>
      <c r="Q82" s="25"/>
      <c r="R82" s="18"/>
    </row>
    <row r="83" spans="1:18" x14ac:dyDescent="0.25">
      <c r="A83" s="30" t="s">
        <v>28</v>
      </c>
      <c r="B83" s="19" t="e">
        <f>SUM(B77+(3*B78))</f>
        <v>#REF!</v>
      </c>
      <c r="D83" s="23" t="e">
        <f t="shared" si="35"/>
        <v>#REF!</v>
      </c>
      <c r="E83" s="24" t="e">
        <f t="shared" si="36"/>
        <v>#REF!</v>
      </c>
      <c r="F83" s="24" t="e">
        <f t="shared" si="37"/>
        <v>#REF!</v>
      </c>
      <c r="G83" s="25" t="e">
        <f t="shared" si="38"/>
        <v>#REF!</v>
      </c>
      <c r="H83" s="25" t="e">
        <f t="shared" si="39"/>
        <v>#REF!</v>
      </c>
      <c r="I83" s="24" t="e">
        <f t="shared" si="40"/>
        <v>#REF!</v>
      </c>
      <c r="J83" s="25" t="e">
        <f t="shared" si="41"/>
        <v>#REF!</v>
      </c>
      <c r="K83" s="25" t="e">
        <f>IF(#REF!&gt;=$B$83,#REF!,NA())</f>
        <v>#REF!</v>
      </c>
      <c r="L83" s="25" t="e">
        <f>IF(#REF!&lt;=$B$84,#REF!,NA())</f>
        <v>#REF!</v>
      </c>
      <c r="M83" s="25" t="e">
        <f>IF(AND(#REF!&gt;=$B$81,#REF!&gt;=$B$81),#REF!,NA())</f>
        <v>#REF!</v>
      </c>
      <c r="N83" s="25" t="e">
        <f>IF(AND(#REF!&lt;=$B$82,#REF!&lt;=$B$82),#REF!,NA())</f>
        <v>#REF!</v>
      </c>
      <c r="O83" s="25" t="e">
        <f>IF(AND(#REF!&gt;=$B$79,#REF!&gt;=$B$79,#REF!&gt;=$B$79,#REF!&gt;=$B$79),#REF!,NA())</f>
        <v>#REF!</v>
      </c>
      <c r="P83" s="25" t="e">
        <f>IF(AND(#REF!&lt;=$B$80,#REF!&lt;=$B$80,#REF!&lt;=$B$80,#REF!&lt;=$B$80),#REF!,NA())</f>
        <v>#REF!</v>
      </c>
      <c r="Q83" s="25"/>
      <c r="R83" s="18"/>
    </row>
    <row r="84" spans="1:18" x14ac:dyDescent="0.25">
      <c r="A84" s="31" t="s">
        <v>29</v>
      </c>
      <c r="B84" s="20" t="e">
        <f>SUM(B77-(3*B78))</f>
        <v>#REF!</v>
      </c>
      <c r="D84" s="23" t="e">
        <f t="shared" si="35"/>
        <v>#REF!</v>
      </c>
      <c r="E84" s="24" t="e">
        <f t="shared" si="36"/>
        <v>#REF!</v>
      </c>
      <c r="F84" s="24" t="e">
        <f t="shared" si="37"/>
        <v>#REF!</v>
      </c>
      <c r="G84" s="25" t="e">
        <f t="shared" si="38"/>
        <v>#REF!</v>
      </c>
      <c r="H84" s="25" t="e">
        <f t="shared" si="39"/>
        <v>#REF!</v>
      </c>
      <c r="I84" s="24" t="e">
        <f t="shared" si="40"/>
        <v>#REF!</v>
      </c>
      <c r="J84" s="25" t="e">
        <f t="shared" si="41"/>
        <v>#REF!</v>
      </c>
      <c r="K84" s="25" t="e">
        <f>IF(#REF!&gt;=$B$83,#REF!,NA())</f>
        <v>#REF!</v>
      </c>
      <c r="L84" s="25" t="e">
        <f>IF(#REF!&lt;=$B$84,#REF!,NA())</f>
        <v>#REF!</v>
      </c>
      <c r="M84" s="25" t="e">
        <f>IF(AND(#REF!&gt;=$B$81,#REF!&gt;=$B$81),#REF!,NA())</f>
        <v>#REF!</v>
      </c>
      <c r="N84" s="25" t="e">
        <f>IF(AND(#REF!&lt;=$B$82,#REF!&lt;=$B$82),#REF!,NA())</f>
        <v>#REF!</v>
      </c>
      <c r="O84" s="25" t="e">
        <f>IF(AND(#REF!&gt;=$B$79,#REF!&gt;=$B$79,#REF!&gt;=$B$79,#REF!&gt;=$B$79),#REF!,NA())</f>
        <v>#REF!</v>
      </c>
      <c r="P84" s="25" t="e">
        <f>IF(AND(#REF!&lt;=$B$80,#REF!&lt;=$B$80,#REF!&lt;=$B$80,#REF!&lt;=$B$80),#REF!,NA())</f>
        <v>#REF!</v>
      </c>
      <c r="Q84" s="25"/>
      <c r="R84" s="18"/>
    </row>
    <row r="85" spans="1:18" x14ac:dyDescent="0.25">
      <c r="D85" s="23" t="e">
        <f t="shared" si="35"/>
        <v>#REF!</v>
      </c>
      <c r="E85" s="24" t="e">
        <f t="shared" si="36"/>
        <v>#REF!</v>
      </c>
      <c r="F85" s="24" t="e">
        <f t="shared" si="37"/>
        <v>#REF!</v>
      </c>
      <c r="G85" s="25" t="e">
        <f t="shared" si="38"/>
        <v>#REF!</v>
      </c>
      <c r="H85" s="25" t="e">
        <f t="shared" si="39"/>
        <v>#REF!</v>
      </c>
      <c r="I85" s="24" t="e">
        <f t="shared" si="40"/>
        <v>#REF!</v>
      </c>
      <c r="J85" s="25" t="e">
        <f t="shared" si="41"/>
        <v>#REF!</v>
      </c>
      <c r="K85" s="25" t="e">
        <f>IF(#REF!&gt;=$B$83,#REF!,NA())</f>
        <v>#REF!</v>
      </c>
      <c r="L85" s="25" t="e">
        <f>IF(#REF!&lt;=$B$84,#REF!,NA())</f>
        <v>#REF!</v>
      </c>
      <c r="M85" s="25" t="e">
        <f>IF(AND(#REF!&gt;=$B$81,#REF!&gt;=$B$81),#REF!,NA())</f>
        <v>#REF!</v>
      </c>
      <c r="N85" s="25" t="e">
        <f>IF(AND(#REF!&lt;=$B$82,#REF!&lt;=$B$82),#REF!,NA())</f>
        <v>#REF!</v>
      </c>
      <c r="O85" s="25" t="e">
        <f>IF(AND(#REF!&gt;=$B$79,#REF!&gt;=$B$79,#REF!&gt;=$B$79,#REF!&gt;=$B$79),#REF!,NA())</f>
        <v>#REF!</v>
      </c>
      <c r="P85" s="25" t="e">
        <f>IF(AND(#REF!&lt;=$B$80,#REF!&lt;=$B$80,#REF!&lt;=$B$80,#REF!&lt;=$B$80),#REF!,NA())</f>
        <v>#REF!</v>
      </c>
      <c r="Q85" s="25" t="e">
        <f>IF(AND(#REF!&gt;=$B$77,#REF!&gt;= $B$77,#REF!&gt;= $B$77,#REF!&gt;= $B$77,#REF!&gt;= $B$77,#REF!&gt;= $B$77,#REF!&gt;= $B$77,#REF!&gt;= $B$77),#REF!,NA())</f>
        <v>#REF!</v>
      </c>
      <c r="R85" s="18" t="e">
        <f>IF(AND(#REF!&lt;=$B$77,#REF!&lt;= $B$77,#REF!&lt;= $B$77,#REF!&lt;= $B$77,#REF!&lt;= $B$77,#REF!&lt;= $B$77,#REF!&lt;= $B$77,#REF!&lt;= $B$77),#REF!,NA())</f>
        <v>#REF!</v>
      </c>
    </row>
    <row r="86" spans="1:18" x14ac:dyDescent="0.25">
      <c r="D86" s="23" t="e">
        <f t="shared" si="35"/>
        <v>#REF!</v>
      </c>
      <c r="E86" s="24" t="e">
        <f t="shared" si="36"/>
        <v>#REF!</v>
      </c>
      <c r="F86" s="24" t="e">
        <f t="shared" si="37"/>
        <v>#REF!</v>
      </c>
      <c r="G86" s="25" t="e">
        <f t="shared" si="38"/>
        <v>#REF!</v>
      </c>
      <c r="H86" s="25" t="e">
        <f t="shared" si="39"/>
        <v>#REF!</v>
      </c>
      <c r="I86" s="24" t="e">
        <f t="shared" si="40"/>
        <v>#REF!</v>
      </c>
      <c r="J86" s="25" t="e">
        <f t="shared" si="41"/>
        <v>#REF!</v>
      </c>
      <c r="K86" s="25" t="e">
        <f>IF(#REF!&gt;=$B$83,#REF!,NA())</f>
        <v>#REF!</v>
      </c>
      <c r="L86" s="25" t="e">
        <f>IF(#REF!&lt;=$B$84,#REF!,NA())</f>
        <v>#REF!</v>
      </c>
      <c r="M86" s="25" t="e">
        <f>IF(AND(#REF!&gt;=$B$81,#REF!&gt;=$B$81),#REF!,NA())</f>
        <v>#REF!</v>
      </c>
      <c r="N86" s="25" t="e">
        <f>IF(AND(#REF!&lt;=$B$82,#REF!&lt;=$B$82),#REF!,NA())</f>
        <v>#REF!</v>
      </c>
      <c r="O86" s="25" t="e">
        <f>IF(AND(#REF!&gt;=$B$79,#REF!&gt;=$B$79,#REF!&gt;=$B$79,#REF!&gt;=$B$79),#REF!,NA())</f>
        <v>#REF!</v>
      </c>
      <c r="P86" s="25" t="e">
        <f>IF(AND(#REF!&lt;=$B$80,#REF!&lt;=$B$80,#REF!&lt;=$B$80,#REF!&lt;=$B$80),#REF!,NA())</f>
        <v>#REF!</v>
      </c>
      <c r="Q86" s="25" t="e">
        <f>IF(AND(#REF!&gt;=$B$77,#REF!&gt;= $B$77,#REF!&gt;= $B$77,#REF!&gt;= $B$77,#REF!&gt;= $B$77,#REF!&gt;= $B$77,#REF!&gt;= $B$77,#REF!&gt;= $B$77),#REF!,NA())</f>
        <v>#REF!</v>
      </c>
      <c r="R86" s="18" t="e">
        <f>IF(AND(#REF!&lt;=$B$77,#REF!&lt;= $B$77,#REF!&lt;= $B$77,#REF!&lt;= $B$77,#REF!&lt;= $B$77,#REF!&lt;= $B$77,#REF!&lt;= $B$77,#REF!&lt;= $B$77),#REF!,NA())</f>
        <v>#REF!</v>
      </c>
    </row>
    <row r="87" spans="1:18" x14ac:dyDescent="0.25">
      <c r="D87" s="23" t="e">
        <f t="shared" si="35"/>
        <v>#REF!</v>
      </c>
      <c r="E87" s="24" t="e">
        <f t="shared" si="36"/>
        <v>#REF!</v>
      </c>
      <c r="F87" s="24" t="e">
        <f t="shared" si="37"/>
        <v>#REF!</v>
      </c>
      <c r="G87" s="25" t="e">
        <f t="shared" si="38"/>
        <v>#REF!</v>
      </c>
      <c r="H87" s="25" t="e">
        <f t="shared" si="39"/>
        <v>#REF!</v>
      </c>
      <c r="I87" s="24" t="e">
        <f t="shared" si="40"/>
        <v>#REF!</v>
      </c>
      <c r="J87" s="25" t="e">
        <f t="shared" si="41"/>
        <v>#REF!</v>
      </c>
      <c r="K87" s="25" t="e">
        <f>IF(#REF!&gt;=$B$83,#REF!,NA())</f>
        <v>#REF!</v>
      </c>
      <c r="L87" s="25" t="e">
        <f>IF(#REF!&lt;=$B$84,#REF!,NA())</f>
        <v>#REF!</v>
      </c>
      <c r="M87" s="25" t="e">
        <f>IF(AND(#REF!&gt;=$B$81,#REF!&gt;=$B$81),#REF!,NA())</f>
        <v>#REF!</v>
      </c>
      <c r="N87" s="25" t="e">
        <f>IF(AND(#REF!&lt;=$B$82,#REF!&lt;=$B$82),#REF!,NA())</f>
        <v>#REF!</v>
      </c>
      <c r="O87" s="25" t="e">
        <f>IF(AND(#REF!&gt;=$B$79,#REF!&gt;=$B$79,#REF!&gt;=$B$79,#REF!&gt;=$B$79),#REF!,NA())</f>
        <v>#REF!</v>
      </c>
      <c r="P87" s="25" t="e">
        <f>IF(AND(#REF!&lt;=$B$80,#REF!&lt;=$B$80,#REF!&lt;=$B$80,#REF!&lt;=$B$80),#REF!,NA())</f>
        <v>#REF!</v>
      </c>
      <c r="Q87" s="25" t="e">
        <f>IF(AND(#REF!&gt;=$B$77,#REF!&gt;= $B$77,#REF!&gt;= $B$77,#REF!&gt;= $B$77,#REF!&gt;= $B$77,#REF!&gt;= $B$77,#REF!&gt;= $B$77,#REF!&gt;= $B$77),#REF!,NA())</f>
        <v>#REF!</v>
      </c>
      <c r="R87" s="18" t="e">
        <f>IF(AND(#REF!&lt;=$B$77,#REF!&lt;= $B$77,#REF!&lt;= $B$77,#REF!&lt;= $B$77,#REF!&lt;= $B$77,#REF!&lt;= $B$77,#REF!&lt;= $B$77,#REF!&lt;= $B$77),#REF!,NA())</f>
        <v>#REF!</v>
      </c>
    </row>
    <row r="88" spans="1:18" x14ac:dyDescent="0.25">
      <c r="D88" s="23" t="e">
        <f t="shared" si="35"/>
        <v>#REF!</v>
      </c>
      <c r="E88" s="24" t="e">
        <f t="shared" si="36"/>
        <v>#REF!</v>
      </c>
      <c r="F88" s="24" t="e">
        <f t="shared" si="37"/>
        <v>#REF!</v>
      </c>
      <c r="G88" s="25" t="e">
        <f t="shared" si="38"/>
        <v>#REF!</v>
      </c>
      <c r="H88" s="25" t="e">
        <f t="shared" si="39"/>
        <v>#REF!</v>
      </c>
      <c r="I88" s="24" t="e">
        <f t="shared" si="40"/>
        <v>#REF!</v>
      </c>
      <c r="J88" s="25" t="e">
        <f t="shared" si="41"/>
        <v>#REF!</v>
      </c>
      <c r="K88" s="25" t="e">
        <f>IF(#REF!&gt;=$B$83,#REF!,NA())</f>
        <v>#REF!</v>
      </c>
      <c r="L88" s="25" t="e">
        <f>IF(#REF!&lt;=$B$84,#REF!,NA())</f>
        <v>#REF!</v>
      </c>
      <c r="M88" s="25" t="e">
        <f>IF(AND(#REF!&gt;=$B$81,#REF!&gt;=$B$81),#REF!,NA())</f>
        <v>#REF!</v>
      </c>
      <c r="N88" s="25" t="e">
        <f>IF(AND(#REF!&lt;=$B$82,#REF!&lt;=$B$82),#REF!,NA())</f>
        <v>#REF!</v>
      </c>
      <c r="O88" s="25" t="e">
        <f>IF(AND(#REF!&gt;=$B$79,#REF!&gt;=$B$79,#REF!&gt;=$B$79,#REF!&gt;=$B$79),#REF!,NA())</f>
        <v>#REF!</v>
      </c>
      <c r="P88" s="25" t="e">
        <f>IF(AND(#REF!&lt;=$B$80,#REF!&lt;=$B$80,#REF!&lt;=$B$80,#REF!&lt;=$B$80),#REF!,NA())</f>
        <v>#REF!</v>
      </c>
      <c r="Q88" s="25" t="e">
        <f>IF(AND(#REF!&gt;=$B$77,#REF!&gt;= $B$77,#REF!&gt;= $B$77,#REF!&gt;= $B$77,#REF!&gt;= $B$77,#REF!&gt;= $B$77,#REF!&gt;= $B$77,#REF!&gt;= $B$77),#REF!,NA())</f>
        <v>#REF!</v>
      </c>
      <c r="R88" s="18" t="e">
        <f>IF(AND(#REF!&lt;=$B$77,#REF!&lt;= $B$77,#REF!&lt;= $B$77,#REF!&lt;= $B$77,#REF!&lt;= $B$77,#REF!&lt;= $B$77,#REF!&lt;= $B$77,#REF!&lt;= $B$77),#REF!,NA())</f>
        <v>#REF!</v>
      </c>
    </row>
    <row r="89" spans="1:18" x14ac:dyDescent="0.25">
      <c r="D89" s="26" t="e">
        <f t="shared" si="35"/>
        <v>#REF!</v>
      </c>
      <c r="E89" s="27" t="e">
        <f t="shared" si="36"/>
        <v>#REF!</v>
      </c>
      <c r="F89" s="27" t="e">
        <f t="shared" si="37"/>
        <v>#REF!</v>
      </c>
      <c r="G89" s="28" t="e">
        <f t="shared" si="38"/>
        <v>#REF!</v>
      </c>
      <c r="H89" s="28" t="e">
        <f t="shared" si="39"/>
        <v>#REF!</v>
      </c>
      <c r="I89" s="27" t="e">
        <f t="shared" si="40"/>
        <v>#REF!</v>
      </c>
      <c r="J89" s="28" t="e">
        <f t="shared" si="41"/>
        <v>#REF!</v>
      </c>
      <c r="K89" s="28" t="e">
        <f>IF(#REF!&gt;=$B$83,#REF!,NA())</f>
        <v>#REF!</v>
      </c>
      <c r="L89" s="28" t="e">
        <f>IF(#REF!&lt;=$B$84,#REF!,NA())</f>
        <v>#REF!</v>
      </c>
      <c r="M89" s="28" t="e">
        <f>IF(AND(#REF!&gt;=$B$81,#REF!&gt;=$B$81),#REF!,NA())</f>
        <v>#REF!</v>
      </c>
      <c r="N89" s="28" t="e">
        <f>IF(AND(#REF!&lt;=$B$82,#REF!&lt;=$B$82),#REF!,NA())</f>
        <v>#REF!</v>
      </c>
      <c r="O89" s="28" t="e">
        <f>IF(AND(#REF!&gt;=$B$79,#REF!&gt;=$B$79,#REF!&gt;=$B$79,#REF!&gt;=$B$79),#REF!,NA())</f>
        <v>#REF!</v>
      </c>
      <c r="P89" s="28" t="e">
        <f>IF(AND(#REF!&lt;=$B$80,#REF!&lt;=$B$80,#REF!&lt;=$B$80,#REF!&lt;=$B$80),#REF!,NA())</f>
        <v>#REF!</v>
      </c>
      <c r="Q89" s="28" t="e">
        <f>IF(AND(#REF!&gt;=$B$77,#REF!&gt;= $B$77,#REF!&gt;= $B$77,#REF!&gt;= $B$77,#REF!&gt;= $B$77,#REF!&gt;= $B$77,#REF!&gt;= $B$77,#REF!&gt;= $B$77),#REF!,NA())</f>
        <v>#REF!</v>
      </c>
      <c r="R89" s="20" t="e">
        <f>IF(AND(#REF!&lt;=$B$77,#REF!&lt;= $B$77,#REF!&lt;= $B$77,#REF!&lt;= $B$77,#REF!&lt;= $B$77,#REF!&lt;= $B$77,#REF!&lt;= $B$77,#REF!&lt;= $B$77),#REF!,NA())</f>
        <v>#REF!</v>
      </c>
    </row>
    <row r="91" spans="1:18" ht="23.25" x14ac:dyDescent="0.35">
      <c r="A91" s="22" t="s">
        <v>52</v>
      </c>
    </row>
    <row r="92" spans="1:18" ht="15.75" thickBot="1" x14ac:dyDescent="0.3">
      <c r="A92" s="29" t="s">
        <v>22</v>
      </c>
      <c r="B92" s="21" t="e">
        <f>AVERAGE(#REF!)</f>
        <v>#REF!</v>
      </c>
      <c r="D92" s="32" t="s">
        <v>31</v>
      </c>
      <c r="E92" s="33" t="s">
        <v>45</v>
      </c>
      <c r="F92" s="33" t="s">
        <v>32</v>
      </c>
      <c r="G92" s="33" t="s">
        <v>33</v>
      </c>
      <c r="H92" s="33" t="s">
        <v>34</v>
      </c>
      <c r="I92" s="33" t="s">
        <v>35</v>
      </c>
      <c r="J92" s="33" t="s">
        <v>36</v>
      </c>
      <c r="K92" s="34" t="s">
        <v>37</v>
      </c>
      <c r="L92" s="33" t="s">
        <v>38</v>
      </c>
      <c r="M92" s="34" t="s">
        <v>39</v>
      </c>
      <c r="N92" s="34" t="s">
        <v>40</v>
      </c>
      <c r="O92" s="34" t="s">
        <v>41</v>
      </c>
      <c r="P92" s="34" t="s">
        <v>42</v>
      </c>
      <c r="Q92" s="34" t="s">
        <v>43</v>
      </c>
      <c r="R92" s="35" t="s">
        <v>44</v>
      </c>
    </row>
    <row r="93" spans="1:18" ht="15.75" thickTop="1" x14ac:dyDescent="0.25">
      <c r="A93" s="30" t="s">
        <v>23</v>
      </c>
      <c r="B93" s="18" t="e">
        <f>_xlfn.STDEV.P(#REF!,#REF!,#REF!,#REF!,#REF!,#REF!,#REF!,#REF!,#REF!,#REF!,#REF!,#REF!)</f>
        <v>#REF!</v>
      </c>
      <c r="D93" s="23" t="e">
        <f>SUM($B$92)</f>
        <v>#REF!</v>
      </c>
      <c r="E93" s="24" t="e">
        <f>SUM($B$94)</f>
        <v>#REF!</v>
      </c>
      <c r="F93" s="24" t="e">
        <f>SUM($B$95)</f>
        <v>#REF!</v>
      </c>
      <c r="G93" s="25" t="e">
        <f>SUM($B$96)</f>
        <v>#REF!</v>
      </c>
      <c r="H93" s="25" t="e">
        <f>SUM($B$97)</f>
        <v>#REF!</v>
      </c>
      <c r="I93" s="24" t="e">
        <f>SUM($B$98)</f>
        <v>#REF!</v>
      </c>
      <c r="J93" s="25" t="e">
        <f>SUM($B$99)</f>
        <v>#REF!</v>
      </c>
      <c r="K93" s="25" t="e">
        <f>IF(#REF!&gt;=$B$98,#REF!,NA())</f>
        <v>#REF!</v>
      </c>
      <c r="L93" s="25" t="e">
        <f>IF(#REF!&lt;=$B$99,#REF!,NA())</f>
        <v>#REF!</v>
      </c>
      <c r="M93" s="25"/>
      <c r="N93" s="25"/>
      <c r="O93" s="25"/>
      <c r="P93" s="25"/>
      <c r="Q93" s="25"/>
      <c r="R93" s="18"/>
    </row>
    <row r="94" spans="1:18" x14ac:dyDescent="0.25">
      <c r="A94" s="30" t="s">
        <v>24</v>
      </c>
      <c r="B94" s="19" t="e">
        <f>SUM(B92+B93)</f>
        <v>#REF!</v>
      </c>
      <c r="D94" s="23" t="e">
        <f t="shared" ref="D94:D104" si="42">SUM($B$92)</f>
        <v>#REF!</v>
      </c>
      <c r="E94" s="24" t="e">
        <f t="shared" ref="E94:E104" si="43">SUM($B$94)</f>
        <v>#REF!</v>
      </c>
      <c r="F94" s="24" t="e">
        <f t="shared" ref="F94:F104" si="44">SUM($B$95)</f>
        <v>#REF!</v>
      </c>
      <c r="G94" s="25" t="e">
        <f t="shared" ref="G94:G104" si="45">SUM($B$96)</f>
        <v>#REF!</v>
      </c>
      <c r="H94" s="25" t="e">
        <f t="shared" ref="H94:H104" si="46">SUM($B$97)</f>
        <v>#REF!</v>
      </c>
      <c r="I94" s="24" t="e">
        <f t="shared" ref="I94:I104" si="47">SUM($B$98)</f>
        <v>#REF!</v>
      </c>
      <c r="J94" s="25" t="e">
        <f t="shared" ref="J94:J104" si="48">SUM($B$99)</f>
        <v>#REF!</v>
      </c>
      <c r="K94" s="25" t="e">
        <f>IF(#REF!&gt;=$B$98,#REF!,NA())</f>
        <v>#REF!</v>
      </c>
      <c r="L94" s="25" t="e">
        <f>IF(#REF!&lt;=$B$99,#REF!,NA())</f>
        <v>#REF!</v>
      </c>
      <c r="M94" s="25" t="e">
        <f>IF(AND(#REF!&gt;=$B$96,#REF!&gt;=$B$96),#REF!,NA())</f>
        <v>#REF!</v>
      </c>
      <c r="N94" s="25" t="e">
        <f>IF(AND(#REF!&lt;=$B$97,#REF!&lt;=$B$97),#REF!,NA())</f>
        <v>#REF!</v>
      </c>
      <c r="O94" s="25"/>
      <c r="P94" s="25"/>
      <c r="Q94" s="25"/>
      <c r="R94" s="18"/>
    </row>
    <row r="95" spans="1:18" x14ac:dyDescent="0.25">
      <c r="A95" s="30" t="s">
        <v>25</v>
      </c>
      <c r="B95" s="19" t="e">
        <f>SUM(B92-B93)</f>
        <v>#REF!</v>
      </c>
      <c r="D95" s="23" t="e">
        <f t="shared" si="42"/>
        <v>#REF!</v>
      </c>
      <c r="E95" s="24" t="e">
        <f t="shared" si="43"/>
        <v>#REF!</v>
      </c>
      <c r="F95" s="24" t="e">
        <f t="shared" si="44"/>
        <v>#REF!</v>
      </c>
      <c r="G95" s="25" t="e">
        <f t="shared" si="45"/>
        <v>#REF!</v>
      </c>
      <c r="H95" s="25" t="e">
        <f t="shared" si="46"/>
        <v>#REF!</v>
      </c>
      <c r="I95" s="24" t="e">
        <f t="shared" si="47"/>
        <v>#REF!</v>
      </c>
      <c r="J95" s="25" t="e">
        <f t="shared" si="48"/>
        <v>#REF!</v>
      </c>
      <c r="K95" s="25" t="e">
        <f>IF(#REF!&gt;=$B$98,#REF!,NA())</f>
        <v>#REF!</v>
      </c>
      <c r="L95" s="25" t="e">
        <f>IF(#REF!&lt;=$B$99,#REF!,NA())</f>
        <v>#REF!</v>
      </c>
      <c r="M95" s="25" t="e">
        <f>IF(AND(#REF!&gt;=$B$96,#REF!&gt;=$B$96),#REF!,NA())</f>
        <v>#REF!</v>
      </c>
      <c r="N95" s="25" t="e">
        <f>IF(AND(#REF!&lt;=$B$97,#REF!&lt;=$B$97),#REF!,NA())</f>
        <v>#REF!</v>
      </c>
      <c r="O95" s="25"/>
      <c r="P95" s="25"/>
      <c r="Q95" s="25"/>
      <c r="R95" s="18"/>
    </row>
    <row r="96" spans="1:18" x14ac:dyDescent="0.25">
      <c r="A96" s="30" t="s">
        <v>26</v>
      </c>
      <c r="B96" s="18" t="e">
        <f>SUM(B92+(2*B93))</f>
        <v>#REF!</v>
      </c>
      <c r="D96" s="23" t="e">
        <f t="shared" si="42"/>
        <v>#REF!</v>
      </c>
      <c r="E96" s="24" t="e">
        <f t="shared" si="43"/>
        <v>#REF!</v>
      </c>
      <c r="F96" s="24" t="e">
        <f t="shared" si="44"/>
        <v>#REF!</v>
      </c>
      <c r="G96" s="25" t="e">
        <f t="shared" si="45"/>
        <v>#REF!</v>
      </c>
      <c r="H96" s="25" t="e">
        <f t="shared" si="46"/>
        <v>#REF!</v>
      </c>
      <c r="I96" s="24" t="e">
        <f t="shared" si="47"/>
        <v>#REF!</v>
      </c>
      <c r="J96" s="25" t="e">
        <f t="shared" si="48"/>
        <v>#REF!</v>
      </c>
      <c r="K96" s="25" t="e">
        <f>IF(#REF!&gt;=$B$98,#REF!,NA())</f>
        <v>#REF!</v>
      </c>
      <c r="L96" s="25" t="e">
        <f>IF(#REF!&lt;=$B$99,#REF!,NA())</f>
        <v>#REF!</v>
      </c>
      <c r="M96" s="25" t="e">
        <f>IF(AND(#REF!&gt;=$B$96,#REF!&gt;=$B$96),#REF!,NA())</f>
        <v>#REF!</v>
      </c>
      <c r="N96" s="25" t="e">
        <f>IF(AND(#REF!&lt;=$B$97,#REF!&lt;=$B$97),#REF!,NA())</f>
        <v>#REF!</v>
      </c>
      <c r="O96" s="25" t="e">
        <f>IF(AND(#REF!&gt;=$B$94,#REF!&gt;=$B$94,#REF!&gt;=$B$94,#REF!&gt;=$B$94),#REF!,NA())</f>
        <v>#REF!</v>
      </c>
      <c r="P96" s="25" t="e">
        <f>IF(AND(#REF!&lt;=$B$95,#REF!&lt;=$B$95,#REF!&lt;=$B$95,#REF!&lt;=$B$95),#REF!,NA())</f>
        <v>#REF!</v>
      </c>
      <c r="Q96" s="25"/>
      <c r="R96" s="18"/>
    </row>
    <row r="97" spans="1:18" x14ac:dyDescent="0.25">
      <c r="A97" s="30" t="s">
        <v>27</v>
      </c>
      <c r="B97" s="18" t="e">
        <f>SUM(B92-(2*B93))</f>
        <v>#REF!</v>
      </c>
      <c r="D97" s="23" t="e">
        <f t="shared" si="42"/>
        <v>#REF!</v>
      </c>
      <c r="E97" s="24" t="e">
        <f t="shared" si="43"/>
        <v>#REF!</v>
      </c>
      <c r="F97" s="24" t="e">
        <f t="shared" si="44"/>
        <v>#REF!</v>
      </c>
      <c r="G97" s="25" t="e">
        <f t="shared" si="45"/>
        <v>#REF!</v>
      </c>
      <c r="H97" s="25" t="e">
        <f t="shared" si="46"/>
        <v>#REF!</v>
      </c>
      <c r="I97" s="24" t="e">
        <f t="shared" si="47"/>
        <v>#REF!</v>
      </c>
      <c r="J97" s="25" t="e">
        <f t="shared" si="48"/>
        <v>#REF!</v>
      </c>
      <c r="K97" s="25" t="e">
        <f>IF(#REF!&gt;=$B$98,#REF!,NA())</f>
        <v>#REF!</v>
      </c>
      <c r="L97" s="25" t="e">
        <f>IF(#REF!&lt;=$B$99,#REF!,NA())</f>
        <v>#REF!</v>
      </c>
      <c r="M97" s="25" t="e">
        <f>IF(AND(#REF!&gt;=$B$96,#REF!&gt;=$B$96),#REF!,NA())</f>
        <v>#REF!</v>
      </c>
      <c r="N97" s="25" t="e">
        <f>IF(AND(#REF!&lt;=$B$97,#REF!&lt;=$B$97),#REF!,NA())</f>
        <v>#REF!</v>
      </c>
      <c r="O97" s="25" t="e">
        <f>IF(AND(#REF!&gt;=$B$94,#REF!&gt;=$B$94,#REF!&gt;=$B$94,#REF!&gt;=$B$94),#REF!,NA())</f>
        <v>#REF!</v>
      </c>
      <c r="P97" s="25" t="e">
        <f>IF(AND(#REF!&lt;=$B$95,#REF!&lt;=$B$95,#REF!&lt;=$B$95,#REF!&lt;=$B$95),#REF!,NA())</f>
        <v>#REF!</v>
      </c>
      <c r="Q97" s="25"/>
      <c r="R97" s="18"/>
    </row>
    <row r="98" spans="1:18" x14ac:dyDescent="0.25">
      <c r="A98" s="30" t="s">
        <v>28</v>
      </c>
      <c r="B98" s="19" t="e">
        <f>SUM(B92+(3*B93))</f>
        <v>#REF!</v>
      </c>
      <c r="D98" s="23" t="e">
        <f t="shared" si="42"/>
        <v>#REF!</v>
      </c>
      <c r="E98" s="24" t="e">
        <f t="shared" si="43"/>
        <v>#REF!</v>
      </c>
      <c r="F98" s="24" t="e">
        <f t="shared" si="44"/>
        <v>#REF!</v>
      </c>
      <c r="G98" s="25" t="e">
        <f t="shared" si="45"/>
        <v>#REF!</v>
      </c>
      <c r="H98" s="25" t="e">
        <f t="shared" si="46"/>
        <v>#REF!</v>
      </c>
      <c r="I98" s="24" t="e">
        <f t="shared" si="47"/>
        <v>#REF!</v>
      </c>
      <c r="J98" s="25" t="e">
        <f t="shared" si="48"/>
        <v>#REF!</v>
      </c>
      <c r="K98" s="25" t="e">
        <f>IF(#REF!&gt;=$B$98,#REF!,NA())</f>
        <v>#REF!</v>
      </c>
      <c r="L98" s="25" t="e">
        <f>IF(#REF!&lt;=$B$99,#REF!,NA())</f>
        <v>#REF!</v>
      </c>
      <c r="M98" s="25" t="e">
        <f>IF(AND(#REF!&gt;=$B$96,#REF!&gt;=$B$96),#REF!,NA())</f>
        <v>#REF!</v>
      </c>
      <c r="N98" s="25" t="e">
        <f>IF(AND(#REF!&lt;=$B$97,#REF!&lt;=$B$97),#REF!,NA())</f>
        <v>#REF!</v>
      </c>
      <c r="O98" s="25" t="e">
        <f>IF(AND(#REF!&gt;=$B$94,#REF!&gt;=$B$94,#REF!&gt;=$B$94,#REF!&gt;=$B$94),#REF!,NA())</f>
        <v>#REF!</v>
      </c>
      <c r="P98" s="25" t="e">
        <f>IF(AND(#REF!&lt;=$B$95,#REF!&lt;=$B$95,#REF!&lt;=$B$95,#REF!&lt;=$B$95),#REF!,NA())</f>
        <v>#REF!</v>
      </c>
      <c r="Q98" s="25"/>
      <c r="R98" s="18"/>
    </row>
    <row r="99" spans="1:18" x14ac:dyDescent="0.25">
      <c r="A99" s="31" t="s">
        <v>29</v>
      </c>
      <c r="B99" s="20" t="e">
        <f>SUM(B92-(3*B93))</f>
        <v>#REF!</v>
      </c>
      <c r="D99" s="23" t="e">
        <f t="shared" si="42"/>
        <v>#REF!</v>
      </c>
      <c r="E99" s="24" t="e">
        <f t="shared" si="43"/>
        <v>#REF!</v>
      </c>
      <c r="F99" s="24" t="e">
        <f t="shared" si="44"/>
        <v>#REF!</v>
      </c>
      <c r="G99" s="25" t="e">
        <f t="shared" si="45"/>
        <v>#REF!</v>
      </c>
      <c r="H99" s="25" t="e">
        <f t="shared" si="46"/>
        <v>#REF!</v>
      </c>
      <c r="I99" s="24" t="e">
        <f t="shared" si="47"/>
        <v>#REF!</v>
      </c>
      <c r="J99" s="25" t="e">
        <f t="shared" si="48"/>
        <v>#REF!</v>
      </c>
      <c r="K99" s="25" t="e">
        <f>IF(#REF!&gt;=$B$98,#REF!,NA())</f>
        <v>#REF!</v>
      </c>
      <c r="L99" s="25" t="e">
        <f>IF(#REF!&lt;=$B$99,#REF!,NA())</f>
        <v>#REF!</v>
      </c>
      <c r="M99" s="25" t="e">
        <f>IF(AND(#REF!&gt;=$B$96,#REF!&gt;=$B$96),#REF!,NA())</f>
        <v>#REF!</v>
      </c>
      <c r="N99" s="25" t="e">
        <f>IF(AND(#REF!&lt;=$B$97,#REF!&lt;=$B$97),#REF!,NA())</f>
        <v>#REF!</v>
      </c>
      <c r="O99" s="25" t="e">
        <f>IF(AND(#REF!&gt;=$B$94,#REF!&gt;=$B$94,#REF!&gt;=$B$94,#REF!&gt;=$B$94),#REF!,NA())</f>
        <v>#REF!</v>
      </c>
      <c r="P99" s="25" t="e">
        <f>IF(AND(#REF!&lt;=$B$95,#REF!&lt;=$B$95,#REF!&lt;=$B$95,#REF!&lt;=$B$95),#REF!,NA())</f>
        <v>#REF!</v>
      </c>
      <c r="Q99" s="25"/>
      <c r="R99" s="18"/>
    </row>
    <row r="100" spans="1:18" x14ac:dyDescent="0.25">
      <c r="D100" s="23" t="e">
        <f t="shared" si="42"/>
        <v>#REF!</v>
      </c>
      <c r="E100" s="24" t="e">
        <f t="shared" si="43"/>
        <v>#REF!</v>
      </c>
      <c r="F100" s="24" t="e">
        <f t="shared" si="44"/>
        <v>#REF!</v>
      </c>
      <c r="G100" s="25" t="e">
        <f t="shared" si="45"/>
        <v>#REF!</v>
      </c>
      <c r="H100" s="25" t="e">
        <f t="shared" si="46"/>
        <v>#REF!</v>
      </c>
      <c r="I100" s="24" t="e">
        <f t="shared" si="47"/>
        <v>#REF!</v>
      </c>
      <c r="J100" s="25" t="e">
        <f t="shared" si="48"/>
        <v>#REF!</v>
      </c>
      <c r="K100" s="25" t="e">
        <f>IF(#REF!&gt;=$B$98,#REF!,NA())</f>
        <v>#REF!</v>
      </c>
      <c r="L100" s="25" t="e">
        <f>IF(#REF!&lt;=$B$99,#REF!,NA())</f>
        <v>#REF!</v>
      </c>
      <c r="M100" s="25" t="e">
        <f>IF(AND(#REF!&gt;=$B$96,#REF!&gt;=$B$96),#REF!,NA())</f>
        <v>#REF!</v>
      </c>
      <c r="N100" s="25" t="e">
        <f>IF(AND(#REF!&lt;=$B$97,#REF!&lt;=$B$97),#REF!,NA())</f>
        <v>#REF!</v>
      </c>
      <c r="O100" s="25" t="e">
        <f>IF(AND(#REF!&gt;=$B$94,#REF!&gt;=$B$94,#REF!&gt;=$B$94,#REF!&gt;=$B$94),#REF!,NA())</f>
        <v>#REF!</v>
      </c>
      <c r="P100" s="25" t="e">
        <f>IF(AND(#REF!&lt;=$B$95,#REF!&lt;=$B$95,#REF!&lt;=$B$95,#REF!&lt;=$B$95),#REF!,NA())</f>
        <v>#REF!</v>
      </c>
      <c r="Q100" s="25" t="e">
        <f>IF(AND(#REF!&gt;=$B$92,#REF!&gt;= $B$92,#REF!&gt;= $B$92,#REF!&gt;= $B$92,#REF!&gt;= $B$92,#REF!&gt;= $B$92,#REF!&gt;= $B$92,#REF!&gt;= $B$92),#REF!,NA())</f>
        <v>#REF!</v>
      </c>
      <c r="R100" s="18" t="e">
        <f>IF(AND(#REF!&lt;=$B$92,#REF!&lt;= $B$92,#REF!&lt;= $B$92,#REF!&lt;= $B$92,#REF!&lt;= $B$92,#REF!&lt;= $B$92,#REF!&lt;= $B$92,#REF!&lt;= $B$92),#REF!,NA())</f>
        <v>#REF!</v>
      </c>
    </row>
    <row r="101" spans="1:18" x14ac:dyDescent="0.25">
      <c r="D101" s="23" t="e">
        <f t="shared" si="42"/>
        <v>#REF!</v>
      </c>
      <c r="E101" s="24" t="e">
        <f t="shared" si="43"/>
        <v>#REF!</v>
      </c>
      <c r="F101" s="24" t="e">
        <f t="shared" si="44"/>
        <v>#REF!</v>
      </c>
      <c r="G101" s="25" t="e">
        <f t="shared" si="45"/>
        <v>#REF!</v>
      </c>
      <c r="H101" s="25" t="e">
        <f t="shared" si="46"/>
        <v>#REF!</v>
      </c>
      <c r="I101" s="24" t="e">
        <f t="shared" si="47"/>
        <v>#REF!</v>
      </c>
      <c r="J101" s="25" t="e">
        <f t="shared" si="48"/>
        <v>#REF!</v>
      </c>
      <c r="K101" s="25" t="e">
        <f>IF(#REF!&gt;=$B$98,#REF!,NA())</f>
        <v>#REF!</v>
      </c>
      <c r="L101" s="25" t="e">
        <f>IF(#REF!&lt;=$B$99,#REF!,NA())</f>
        <v>#REF!</v>
      </c>
      <c r="M101" s="25" t="e">
        <f>IF(AND(#REF!&gt;=$B$96,#REF!&gt;=$B$96),#REF!,NA())</f>
        <v>#REF!</v>
      </c>
      <c r="N101" s="25" t="e">
        <f>IF(AND(#REF!&lt;=$B$97,#REF!&lt;=$B$97),#REF!,NA())</f>
        <v>#REF!</v>
      </c>
      <c r="O101" s="25" t="e">
        <f>IF(AND(#REF!&gt;=$B$94,#REF!&gt;=$B$94,#REF!&gt;=$B$94,#REF!&gt;=$B$94),#REF!,NA())</f>
        <v>#REF!</v>
      </c>
      <c r="P101" s="25" t="e">
        <f>IF(AND(#REF!&lt;=$B$95,#REF!&lt;=$B$95,#REF!&lt;=$B$95,#REF!&lt;=$B$95),#REF!,NA())</f>
        <v>#REF!</v>
      </c>
      <c r="Q101" s="25" t="e">
        <f>IF(AND(#REF!&gt;=$B$92,#REF!&gt;= $B$92,#REF!&gt;= $B$92,#REF!&gt;= $B$92,#REF!&gt;= $B$92,#REF!&gt;= $B$92,#REF!&gt;= $B$92,#REF!&gt;= $B$92),#REF!,NA())</f>
        <v>#REF!</v>
      </c>
      <c r="R101" s="18" t="e">
        <f>IF(AND(#REF!&lt;=$B$92,#REF!&lt;= $B$92,#REF!&lt;= $B$92,#REF!&lt;= $B$92,#REF!&lt;= $B$92,#REF!&lt;= $B$92,#REF!&lt;= $B$92,#REF!&lt;= $B$92),#REF!,NA())</f>
        <v>#REF!</v>
      </c>
    </row>
    <row r="102" spans="1:18" x14ac:dyDescent="0.25">
      <c r="D102" s="23" t="e">
        <f t="shared" si="42"/>
        <v>#REF!</v>
      </c>
      <c r="E102" s="24" t="e">
        <f t="shared" si="43"/>
        <v>#REF!</v>
      </c>
      <c r="F102" s="24" t="e">
        <f t="shared" si="44"/>
        <v>#REF!</v>
      </c>
      <c r="G102" s="25" t="e">
        <f t="shared" si="45"/>
        <v>#REF!</v>
      </c>
      <c r="H102" s="25" t="e">
        <f t="shared" si="46"/>
        <v>#REF!</v>
      </c>
      <c r="I102" s="24" t="e">
        <f t="shared" si="47"/>
        <v>#REF!</v>
      </c>
      <c r="J102" s="25" t="e">
        <f t="shared" si="48"/>
        <v>#REF!</v>
      </c>
      <c r="K102" s="25" t="e">
        <f>IF(#REF!&gt;=$B$98,#REF!,NA())</f>
        <v>#REF!</v>
      </c>
      <c r="L102" s="25" t="e">
        <f>IF(#REF!&lt;=$B$99,#REF!,NA())</f>
        <v>#REF!</v>
      </c>
      <c r="M102" s="25" t="e">
        <f>IF(AND(#REF!&gt;=$B$96,#REF!&gt;=$B$96),#REF!,NA())</f>
        <v>#REF!</v>
      </c>
      <c r="N102" s="25" t="e">
        <f>IF(AND(#REF!&lt;=$B$97,#REF!&lt;=$B$97),#REF!,NA())</f>
        <v>#REF!</v>
      </c>
      <c r="O102" s="25" t="e">
        <f>IF(AND(#REF!&gt;=$B$94,#REF!&gt;=$B$94,#REF!&gt;=$B$94,#REF!&gt;=$B$94),#REF!,NA())</f>
        <v>#REF!</v>
      </c>
      <c r="P102" s="25" t="e">
        <f>IF(AND(#REF!&lt;=$B$95,#REF!&lt;=$B$95,#REF!&lt;=$B$95,#REF!&lt;=$B$95),#REF!,NA())</f>
        <v>#REF!</v>
      </c>
      <c r="Q102" s="25" t="e">
        <f>IF(AND(#REF!&gt;=$B$92,#REF!&gt;= $B$92,#REF!&gt;= $B$92,#REF!&gt;= $B$92,#REF!&gt;= $B$92,#REF!&gt;= $B$92,#REF!&gt;= $B$92,#REF!&gt;= $B$92),#REF!,NA())</f>
        <v>#REF!</v>
      </c>
      <c r="R102" s="18" t="e">
        <f>IF(AND(#REF!&lt;=$B$92,#REF!&lt;= $B$92,#REF!&lt;= $B$92,#REF!&lt;= $B$92,#REF!&lt;= $B$92,#REF!&lt;= $B$92,#REF!&lt;= $B$92,#REF!&lt;= $B$92),#REF!,NA())</f>
        <v>#REF!</v>
      </c>
    </row>
    <row r="103" spans="1:18" x14ac:dyDescent="0.25">
      <c r="D103" s="23" t="e">
        <f t="shared" si="42"/>
        <v>#REF!</v>
      </c>
      <c r="E103" s="24" t="e">
        <f t="shared" si="43"/>
        <v>#REF!</v>
      </c>
      <c r="F103" s="24" t="e">
        <f t="shared" si="44"/>
        <v>#REF!</v>
      </c>
      <c r="G103" s="25" t="e">
        <f t="shared" si="45"/>
        <v>#REF!</v>
      </c>
      <c r="H103" s="25" t="e">
        <f t="shared" si="46"/>
        <v>#REF!</v>
      </c>
      <c r="I103" s="24" t="e">
        <f t="shared" si="47"/>
        <v>#REF!</v>
      </c>
      <c r="J103" s="25" t="e">
        <f t="shared" si="48"/>
        <v>#REF!</v>
      </c>
      <c r="K103" s="25" t="e">
        <f>IF(#REF!&gt;=$B$98,#REF!,NA())</f>
        <v>#REF!</v>
      </c>
      <c r="L103" s="25" t="e">
        <f>IF(#REF!&lt;=$B$99,#REF!,NA())</f>
        <v>#REF!</v>
      </c>
      <c r="M103" s="25" t="e">
        <f>IF(AND(#REF!&gt;=$B$96,#REF!&gt;=$B$96),#REF!,NA())</f>
        <v>#REF!</v>
      </c>
      <c r="N103" s="25" t="e">
        <f>IF(AND(#REF!&lt;=$B$97,#REF!&lt;=$B$97),#REF!,NA())</f>
        <v>#REF!</v>
      </c>
      <c r="O103" s="25" t="e">
        <f>IF(AND(#REF!&gt;=$B$94,#REF!&gt;=$B$94,#REF!&gt;=$B$94,#REF!&gt;=$B$94),#REF!,NA())</f>
        <v>#REF!</v>
      </c>
      <c r="P103" s="25" t="e">
        <f>IF(AND(#REF!&lt;=$B$95,#REF!&lt;=$B$95,#REF!&lt;=$B$95,#REF!&lt;=$B$95),#REF!,NA())</f>
        <v>#REF!</v>
      </c>
      <c r="Q103" s="25" t="e">
        <f>IF(AND(#REF!&gt;=$B$92,#REF!&gt;= $B$92,#REF!&gt;= $B$92,#REF!&gt;= $B$92,#REF!&gt;= $B$92,#REF!&gt;= $B$92,#REF!&gt;= $B$92,#REF!&gt;= $B$92),#REF!,NA())</f>
        <v>#REF!</v>
      </c>
      <c r="R103" s="18" t="e">
        <f>IF(AND(#REF!&lt;=$B$92,#REF!&lt;= $B$92,#REF!&lt;= $B$92,#REF!&lt;= $B$92,#REF!&lt;= $B$92,#REF!&lt;= $B$92,#REF!&lt;= $B$92,#REF!&lt;= $B$92),#REF!,NA())</f>
        <v>#REF!</v>
      </c>
    </row>
    <row r="104" spans="1:18" x14ac:dyDescent="0.25">
      <c r="D104" s="26" t="e">
        <f t="shared" si="42"/>
        <v>#REF!</v>
      </c>
      <c r="E104" s="27" t="e">
        <f t="shared" si="43"/>
        <v>#REF!</v>
      </c>
      <c r="F104" s="27" t="e">
        <f t="shared" si="44"/>
        <v>#REF!</v>
      </c>
      <c r="G104" s="28" t="e">
        <f t="shared" si="45"/>
        <v>#REF!</v>
      </c>
      <c r="H104" s="28" t="e">
        <f t="shared" si="46"/>
        <v>#REF!</v>
      </c>
      <c r="I104" s="27" t="e">
        <f t="shared" si="47"/>
        <v>#REF!</v>
      </c>
      <c r="J104" s="28" t="e">
        <f t="shared" si="48"/>
        <v>#REF!</v>
      </c>
      <c r="K104" s="28" t="e">
        <f>IF(#REF!&gt;=$B$98,#REF!,NA())</f>
        <v>#REF!</v>
      </c>
      <c r="L104" s="28" t="e">
        <f>IF(#REF!&lt;=$B$99,#REF!,NA())</f>
        <v>#REF!</v>
      </c>
      <c r="M104" s="28" t="e">
        <f>IF(AND(#REF!&gt;=$B$96,#REF!&gt;=$B$96),#REF!,NA())</f>
        <v>#REF!</v>
      </c>
      <c r="N104" s="28" t="e">
        <f>IF(AND(#REF!&lt;=$B$97,#REF!&lt;=$B$97),#REF!,NA())</f>
        <v>#REF!</v>
      </c>
      <c r="O104" s="28" t="e">
        <f>IF(AND(#REF!&gt;=$B$94,#REF!&gt;=$B$94,#REF!&gt;=$B$94,#REF!&gt;=$B$94),#REF!,NA())</f>
        <v>#REF!</v>
      </c>
      <c r="P104" s="28" t="e">
        <f>IF(AND(#REF!&lt;=$B$95,#REF!&lt;=$B$95,#REF!&lt;=$B$95,#REF!&lt;=$B$95),#REF!,NA())</f>
        <v>#REF!</v>
      </c>
      <c r="Q104" s="28" t="e">
        <f>IF(AND(#REF!&gt;=$B$92,#REF!&gt;= $B$92,#REF!&gt;= $B$92,#REF!&gt;= $B$92,#REF!&gt;= $B$92,#REF!&gt;= $B$92,#REF!&gt;= $B$92,#REF!&gt;= $B$92),#REF!,NA())</f>
        <v>#REF!</v>
      </c>
      <c r="R104" s="20" t="e">
        <f>IF(AND(#REF!&lt;=$B$92,#REF!&lt;= $B$92,#REF!&lt;= $B$92,#REF!&lt;= $B$92,#REF!&lt;= $B$92,#REF!&lt;= $B$92,#REF!&lt;= $B$92,#REF!&lt;= $B$92),#REF!,NA())</f>
        <v>#REF!</v>
      </c>
    </row>
    <row r="106" spans="1:18" ht="23.25" x14ac:dyDescent="0.35">
      <c r="A106" s="22" t="s">
        <v>53</v>
      </c>
    </row>
    <row r="107" spans="1:18" ht="15.75" thickBot="1" x14ac:dyDescent="0.3">
      <c r="A107" s="29" t="s">
        <v>22</v>
      </c>
      <c r="B107" s="21" t="e">
        <f>AVERAGE(#REF!)</f>
        <v>#REF!</v>
      </c>
      <c r="D107" s="32" t="s">
        <v>31</v>
      </c>
      <c r="E107" s="33" t="s">
        <v>45</v>
      </c>
      <c r="F107" s="33" t="s">
        <v>32</v>
      </c>
      <c r="G107" s="33" t="s">
        <v>33</v>
      </c>
      <c r="H107" s="33" t="s">
        <v>34</v>
      </c>
      <c r="I107" s="33" t="s">
        <v>35</v>
      </c>
      <c r="J107" s="33" t="s">
        <v>36</v>
      </c>
      <c r="K107" s="34" t="s">
        <v>37</v>
      </c>
      <c r="L107" s="33" t="s">
        <v>38</v>
      </c>
      <c r="M107" s="34" t="s">
        <v>39</v>
      </c>
      <c r="N107" s="34" t="s">
        <v>40</v>
      </c>
      <c r="O107" s="34" t="s">
        <v>41</v>
      </c>
      <c r="P107" s="34" t="s">
        <v>42</v>
      </c>
      <c r="Q107" s="34" t="s">
        <v>43</v>
      </c>
      <c r="R107" s="35" t="s">
        <v>44</v>
      </c>
    </row>
    <row r="108" spans="1:18" ht="15.75" thickTop="1" x14ac:dyDescent="0.25">
      <c r="A108" s="30" t="s">
        <v>23</v>
      </c>
      <c r="B108" s="18" t="e">
        <f>_xlfn.STDEV.P(#REF!,#REF!,#REF!,#REF!,#REF!,#REF!,#REF!,#REF!,#REF!,#REF!,#REF!,#REF!)</f>
        <v>#REF!</v>
      </c>
      <c r="D108" s="23" t="e">
        <f>SUM($B$107)</f>
        <v>#REF!</v>
      </c>
      <c r="E108" s="24" t="e">
        <f>SUM($B$109)</f>
        <v>#REF!</v>
      </c>
      <c r="F108" s="24" t="e">
        <f>SUM($B$110)</f>
        <v>#REF!</v>
      </c>
      <c r="G108" s="25" t="e">
        <f>SUM($B$111)</f>
        <v>#REF!</v>
      </c>
      <c r="H108" s="25" t="e">
        <f>SUM($B$112)</f>
        <v>#REF!</v>
      </c>
      <c r="I108" s="24" t="e">
        <f>SUM($B$113)</f>
        <v>#REF!</v>
      </c>
      <c r="J108" s="25" t="e">
        <f>SUM($B$114)</f>
        <v>#REF!</v>
      </c>
      <c r="K108" s="25" t="e">
        <f>IF(#REF!&gt;=$B$113,#REF!,NA())</f>
        <v>#REF!</v>
      </c>
      <c r="L108" s="25" t="e">
        <f>IF(#REF!&lt;=$B$114,#REF!,NA())</f>
        <v>#REF!</v>
      </c>
      <c r="M108" s="25"/>
      <c r="N108" s="25"/>
      <c r="O108" s="25"/>
      <c r="P108" s="25"/>
      <c r="Q108" s="25"/>
      <c r="R108" s="18"/>
    </row>
    <row r="109" spans="1:18" x14ac:dyDescent="0.25">
      <c r="A109" s="30" t="s">
        <v>24</v>
      </c>
      <c r="B109" s="19" t="e">
        <f>SUM(B107+B108)</f>
        <v>#REF!</v>
      </c>
      <c r="D109" s="23" t="e">
        <f t="shared" ref="D109:D119" si="49">SUM($B$107)</f>
        <v>#REF!</v>
      </c>
      <c r="E109" s="24" t="e">
        <f t="shared" ref="E109:E119" si="50">SUM($B$109)</f>
        <v>#REF!</v>
      </c>
      <c r="F109" s="24" t="e">
        <f t="shared" ref="F109:F119" si="51">SUM($B$110)</f>
        <v>#REF!</v>
      </c>
      <c r="G109" s="25" t="e">
        <f t="shared" ref="G109:G119" si="52">SUM($B$111)</f>
        <v>#REF!</v>
      </c>
      <c r="H109" s="25" t="e">
        <f t="shared" ref="H109:H119" si="53">SUM($B$112)</f>
        <v>#REF!</v>
      </c>
      <c r="I109" s="24" t="e">
        <f t="shared" ref="I109:I119" si="54">SUM($B$113)</f>
        <v>#REF!</v>
      </c>
      <c r="J109" s="25" t="e">
        <f t="shared" ref="J109:J119" si="55">SUM($B$114)</f>
        <v>#REF!</v>
      </c>
      <c r="K109" s="25" t="e">
        <f>IF(#REF!&gt;=$B$113,#REF!,NA())</f>
        <v>#REF!</v>
      </c>
      <c r="L109" s="25" t="e">
        <f>IF(#REF!&lt;=$B$114,#REF!,NA())</f>
        <v>#REF!</v>
      </c>
      <c r="M109" s="25" t="e">
        <f>IF(AND(#REF!&gt;=$B$111,#REF!&gt;=$B$111),#REF!,NA())</f>
        <v>#REF!</v>
      </c>
      <c r="N109" s="25" t="e">
        <f>IF(AND(#REF!&lt;=$B$112,#REF!&lt;=$B$112),#REF!,NA())</f>
        <v>#REF!</v>
      </c>
      <c r="O109" s="25"/>
      <c r="P109" s="25"/>
      <c r="Q109" s="25"/>
      <c r="R109" s="18"/>
    </row>
    <row r="110" spans="1:18" x14ac:dyDescent="0.25">
      <c r="A110" s="30" t="s">
        <v>25</v>
      </c>
      <c r="B110" s="19" t="e">
        <f>SUM(B107-B108)</f>
        <v>#REF!</v>
      </c>
      <c r="D110" s="23" t="e">
        <f t="shared" si="49"/>
        <v>#REF!</v>
      </c>
      <c r="E110" s="24" t="e">
        <f t="shared" si="50"/>
        <v>#REF!</v>
      </c>
      <c r="F110" s="24" t="e">
        <f t="shared" si="51"/>
        <v>#REF!</v>
      </c>
      <c r="G110" s="25" t="e">
        <f t="shared" si="52"/>
        <v>#REF!</v>
      </c>
      <c r="H110" s="25" t="e">
        <f t="shared" si="53"/>
        <v>#REF!</v>
      </c>
      <c r="I110" s="24" t="e">
        <f t="shared" si="54"/>
        <v>#REF!</v>
      </c>
      <c r="J110" s="25" t="e">
        <f t="shared" si="55"/>
        <v>#REF!</v>
      </c>
      <c r="K110" s="25" t="e">
        <f>IF(#REF!&gt;=$B$113,#REF!,NA())</f>
        <v>#REF!</v>
      </c>
      <c r="L110" s="25" t="e">
        <f>IF(#REF!&lt;=$B$114,#REF!,NA())</f>
        <v>#REF!</v>
      </c>
      <c r="M110" s="25" t="e">
        <f>IF(AND(#REF!&gt;=$B$111,#REF!&gt;=$B$111),#REF!,NA())</f>
        <v>#REF!</v>
      </c>
      <c r="N110" s="25" t="e">
        <f>IF(AND(#REF!&lt;=$B$112,#REF!&lt;=$B$112),#REF!,NA())</f>
        <v>#REF!</v>
      </c>
      <c r="O110" s="25"/>
      <c r="P110" s="25"/>
      <c r="Q110" s="25"/>
      <c r="R110" s="18"/>
    </row>
    <row r="111" spans="1:18" x14ac:dyDescent="0.25">
      <c r="A111" s="30" t="s">
        <v>26</v>
      </c>
      <c r="B111" s="18" t="e">
        <f>SUM(B107+(2*B108))</f>
        <v>#REF!</v>
      </c>
      <c r="D111" s="23" t="e">
        <f t="shared" si="49"/>
        <v>#REF!</v>
      </c>
      <c r="E111" s="24" t="e">
        <f t="shared" si="50"/>
        <v>#REF!</v>
      </c>
      <c r="F111" s="24" t="e">
        <f t="shared" si="51"/>
        <v>#REF!</v>
      </c>
      <c r="G111" s="25" t="e">
        <f t="shared" si="52"/>
        <v>#REF!</v>
      </c>
      <c r="H111" s="25" t="e">
        <f t="shared" si="53"/>
        <v>#REF!</v>
      </c>
      <c r="I111" s="24" t="e">
        <f t="shared" si="54"/>
        <v>#REF!</v>
      </c>
      <c r="J111" s="25" t="e">
        <f t="shared" si="55"/>
        <v>#REF!</v>
      </c>
      <c r="K111" s="25" t="e">
        <f>IF(#REF!&gt;=$B$113,#REF!,NA())</f>
        <v>#REF!</v>
      </c>
      <c r="L111" s="25" t="e">
        <f>IF(#REF!&lt;=$B$114,#REF!,NA())</f>
        <v>#REF!</v>
      </c>
      <c r="M111" s="25" t="e">
        <f>IF(AND(#REF!&gt;=$B$111,#REF!&gt;=$B$111),#REF!,NA())</f>
        <v>#REF!</v>
      </c>
      <c r="N111" s="25" t="e">
        <f>IF(AND(#REF!&lt;=$B$112,#REF!&lt;=$B$112),#REF!,NA())</f>
        <v>#REF!</v>
      </c>
      <c r="O111" s="25" t="e">
        <f>IF(AND(#REF!&gt;=$B$109,#REF!&gt;=$B$109,#REF!&gt;=$B$109,#REF!&gt;=$B$109),#REF!,NA())</f>
        <v>#REF!</v>
      </c>
      <c r="P111" s="25" t="e">
        <f>IF(AND(#REF!&lt;=$B$110,#REF!&lt;=$B$110,#REF!&lt;=$B$110,#REF!&lt;=$B$110),#REF!,NA())</f>
        <v>#REF!</v>
      </c>
      <c r="Q111" s="25"/>
      <c r="R111" s="18"/>
    </row>
    <row r="112" spans="1:18" x14ac:dyDescent="0.25">
      <c r="A112" s="30" t="s">
        <v>27</v>
      </c>
      <c r="B112" s="18" t="e">
        <f>SUM(B107-(2*B108))</f>
        <v>#REF!</v>
      </c>
      <c r="D112" s="23" t="e">
        <f t="shared" si="49"/>
        <v>#REF!</v>
      </c>
      <c r="E112" s="24" t="e">
        <f t="shared" si="50"/>
        <v>#REF!</v>
      </c>
      <c r="F112" s="24" t="e">
        <f t="shared" si="51"/>
        <v>#REF!</v>
      </c>
      <c r="G112" s="25" t="e">
        <f t="shared" si="52"/>
        <v>#REF!</v>
      </c>
      <c r="H112" s="25" t="e">
        <f t="shared" si="53"/>
        <v>#REF!</v>
      </c>
      <c r="I112" s="24" t="e">
        <f t="shared" si="54"/>
        <v>#REF!</v>
      </c>
      <c r="J112" s="25" t="e">
        <f t="shared" si="55"/>
        <v>#REF!</v>
      </c>
      <c r="K112" s="25" t="e">
        <f>IF(#REF!&gt;=$B$113,#REF!,NA())</f>
        <v>#REF!</v>
      </c>
      <c r="L112" s="25" t="e">
        <f>IF(#REF!&lt;=$B$114,#REF!,NA())</f>
        <v>#REF!</v>
      </c>
      <c r="M112" s="25" t="e">
        <f>IF(AND(#REF!&gt;=$B$111,#REF!&gt;=$B$111),#REF!,NA())</f>
        <v>#REF!</v>
      </c>
      <c r="N112" s="25" t="e">
        <f>IF(AND(#REF!&lt;=$B$112,#REF!&lt;=$B$112),#REF!,NA())</f>
        <v>#REF!</v>
      </c>
      <c r="O112" s="25" t="e">
        <f>IF(AND(#REF!&gt;=$B$109,#REF!&gt;=$B$109,#REF!&gt;=$B$109,#REF!&gt;=$B$109),#REF!,NA())</f>
        <v>#REF!</v>
      </c>
      <c r="P112" s="25" t="e">
        <f>IF(AND(#REF!&lt;=$B$110,#REF!&lt;=$B$110,#REF!&lt;=$B$110,#REF!&lt;=$B$110),#REF!,NA())</f>
        <v>#REF!</v>
      </c>
      <c r="Q112" s="25"/>
      <c r="R112" s="18"/>
    </row>
    <row r="113" spans="1:18" x14ac:dyDescent="0.25">
      <c r="A113" s="30" t="s">
        <v>28</v>
      </c>
      <c r="B113" s="19" t="e">
        <f>SUM(B107+(3*B108))</f>
        <v>#REF!</v>
      </c>
      <c r="D113" s="23" t="e">
        <f t="shared" si="49"/>
        <v>#REF!</v>
      </c>
      <c r="E113" s="24" t="e">
        <f t="shared" si="50"/>
        <v>#REF!</v>
      </c>
      <c r="F113" s="24" t="e">
        <f t="shared" si="51"/>
        <v>#REF!</v>
      </c>
      <c r="G113" s="25" t="e">
        <f t="shared" si="52"/>
        <v>#REF!</v>
      </c>
      <c r="H113" s="25" t="e">
        <f t="shared" si="53"/>
        <v>#REF!</v>
      </c>
      <c r="I113" s="24" t="e">
        <f t="shared" si="54"/>
        <v>#REF!</v>
      </c>
      <c r="J113" s="25" t="e">
        <f t="shared" si="55"/>
        <v>#REF!</v>
      </c>
      <c r="K113" s="25" t="e">
        <f>IF(#REF!&gt;=$B$113,#REF!,NA())</f>
        <v>#REF!</v>
      </c>
      <c r="L113" s="25" t="e">
        <f>IF(#REF!&lt;=$B$114,#REF!,NA())</f>
        <v>#REF!</v>
      </c>
      <c r="M113" s="25" t="e">
        <f>IF(AND(#REF!&gt;=$B$111,#REF!&gt;=$B$111),#REF!,NA())</f>
        <v>#REF!</v>
      </c>
      <c r="N113" s="25" t="e">
        <f>IF(AND(#REF!&lt;=$B$112,#REF!&lt;=$B$112),#REF!,NA())</f>
        <v>#REF!</v>
      </c>
      <c r="O113" s="25" t="e">
        <f>IF(AND(#REF!&gt;=$B$109,#REF!&gt;=$B$109,#REF!&gt;=$B$109,#REF!&gt;=$B$109),#REF!,NA())</f>
        <v>#REF!</v>
      </c>
      <c r="P113" s="25" t="e">
        <f>IF(AND(#REF!&lt;=$B$110,#REF!&lt;=$B$110,#REF!&lt;=$B$110,#REF!&lt;=$B$110),#REF!,NA())</f>
        <v>#REF!</v>
      </c>
      <c r="Q113" s="25"/>
      <c r="R113" s="18"/>
    </row>
    <row r="114" spans="1:18" x14ac:dyDescent="0.25">
      <c r="A114" s="31" t="s">
        <v>29</v>
      </c>
      <c r="B114" s="20" t="e">
        <f>SUM(B107-(3*B108))</f>
        <v>#REF!</v>
      </c>
      <c r="D114" s="23" t="e">
        <f t="shared" si="49"/>
        <v>#REF!</v>
      </c>
      <c r="E114" s="24" t="e">
        <f t="shared" si="50"/>
        <v>#REF!</v>
      </c>
      <c r="F114" s="24" t="e">
        <f t="shared" si="51"/>
        <v>#REF!</v>
      </c>
      <c r="G114" s="25" t="e">
        <f t="shared" si="52"/>
        <v>#REF!</v>
      </c>
      <c r="H114" s="25" t="e">
        <f t="shared" si="53"/>
        <v>#REF!</v>
      </c>
      <c r="I114" s="24" t="e">
        <f t="shared" si="54"/>
        <v>#REF!</v>
      </c>
      <c r="J114" s="25" t="e">
        <f t="shared" si="55"/>
        <v>#REF!</v>
      </c>
      <c r="K114" s="25" t="e">
        <f>IF(#REF!&gt;=$B$113,#REF!,NA())</f>
        <v>#REF!</v>
      </c>
      <c r="L114" s="25" t="e">
        <f>IF(#REF!&lt;=$B$114,#REF!,NA())</f>
        <v>#REF!</v>
      </c>
      <c r="M114" s="25" t="e">
        <f>IF(AND(#REF!&gt;=$B$111,#REF!&gt;=$B$111),#REF!,NA())</f>
        <v>#REF!</v>
      </c>
      <c r="N114" s="25" t="e">
        <f>IF(AND(#REF!&lt;=$B$112,#REF!&lt;=$B$112),#REF!,NA())</f>
        <v>#REF!</v>
      </c>
      <c r="O114" s="25" t="e">
        <f>IF(AND(#REF!&gt;=$B$109,#REF!&gt;=$B$109,#REF!&gt;=$B$109,#REF!&gt;=$B$109),#REF!,NA())</f>
        <v>#REF!</v>
      </c>
      <c r="P114" s="25" t="e">
        <f>IF(AND(#REF!&lt;=$B$110,#REF!&lt;=$B$110,#REF!&lt;=$B$110,#REF!&lt;=$B$110),#REF!,NA())</f>
        <v>#REF!</v>
      </c>
      <c r="Q114" s="25"/>
      <c r="R114" s="18"/>
    </row>
    <row r="115" spans="1:18" x14ac:dyDescent="0.25">
      <c r="D115" s="23" t="e">
        <f t="shared" si="49"/>
        <v>#REF!</v>
      </c>
      <c r="E115" s="24" t="e">
        <f t="shared" si="50"/>
        <v>#REF!</v>
      </c>
      <c r="F115" s="24" t="e">
        <f t="shared" si="51"/>
        <v>#REF!</v>
      </c>
      <c r="G115" s="25" t="e">
        <f t="shared" si="52"/>
        <v>#REF!</v>
      </c>
      <c r="H115" s="25" t="e">
        <f t="shared" si="53"/>
        <v>#REF!</v>
      </c>
      <c r="I115" s="24" t="e">
        <f t="shared" si="54"/>
        <v>#REF!</v>
      </c>
      <c r="J115" s="25" t="e">
        <f t="shared" si="55"/>
        <v>#REF!</v>
      </c>
      <c r="K115" s="25" t="e">
        <f>IF(#REF!&gt;=$B$113,#REF!,NA())</f>
        <v>#REF!</v>
      </c>
      <c r="L115" s="25" t="e">
        <f>IF(#REF!&lt;=$B$114,#REF!,NA())</f>
        <v>#REF!</v>
      </c>
      <c r="M115" s="25" t="e">
        <f>IF(AND(#REF!&gt;=$B$111,#REF!&gt;=$B$111),#REF!,NA())</f>
        <v>#REF!</v>
      </c>
      <c r="N115" s="25" t="e">
        <f>IF(AND(#REF!&lt;=$B$112,#REF!&lt;=$B$112),#REF!,NA())</f>
        <v>#REF!</v>
      </c>
      <c r="O115" s="25" t="e">
        <f>IF(AND(#REF!&gt;=$B$109,#REF!&gt;=$B$109,#REF!&gt;=$B$109,#REF!&gt;=$B$109),#REF!,NA())</f>
        <v>#REF!</v>
      </c>
      <c r="P115" s="25" t="e">
        <f>IF(AND(#REF!&lt;=$B$110,#REF!&lt;=$B$110,#REF!&lt;=$B$110,#REF!&lt;=$B$110),#REF!,NA())</f>
        <v>#REF!</v>
      </c>
      <c r="Q115" s="25" t="e">
        <f>IF(AND(#REF!&gt;=$B$107,#REF!&gt;= $B$107,#REF!&gt;= $B$107,#REF!&gt;= $B$107,#REF!&gt;= $B$107,#REF!&gt;= $B$107,#REF!&gt;= $B$107,#REF!&gt;= $B$107),#REF!,NA())</f>
        <v>#REF!</v>
      </c>
      <c r="R115" s="18" t="e">
        <f>IF(AND(#REF!&lt;=$B$107,#REF!&lt;= $B$107,#REF!&lt;= $B$107,#REF!&lt;= $B$107,#REF!&lt;= $B$107,#REF!&lt;= $B$107,#REF!&lt;= $B$107,#REF!&lt;= $B$107),#REF!,NA())</f>
        <v>#REF!</v>
      </c>
    </row>
    <row r="116" spans="1:18" x14ac:dyDescent="0.25">
      <c r="D116" s="23" t="e">
        <f t="shared" si="49"/>
        <v>#REF!</v>
      </c>
      <c r="E116" s="24" t="e">
        <f t="shared" si="50"/>
        <v>#REF!</v>
      </c>
      <c r="F116" s="24" t="e">
        <f t="shared" si="51"/>
        <v>#REF!</v>
      </c>
      <c r="G116" s="25" t="e">
        <f t="shared" si="52"/>
        <v>#REF!</v>
      </c>
      <c r="H116" s="25" t="e">
        <f t="shared" si="53"/>
        <v>#REF!</v>
      </c>
      <c r="I116" s="24" t="e">
        <f t="shared" si="54"/>
        <v>#REF!</v>
      </c>
      <c r="J116" s="25" t="e">
        <f t="shared" si="55"/>
        <v>#REF!</v>
      </c>
      <c r="K116" s="25" t="e">
        <f>IF(#REF!&gt;=$B$113,#REF!,NA())</f>
        <v>#REF!</v>
      </c>
      <c r="L116" s="25" t="e">
        <f>IF(#REF!&lt;=$B$114,#REF!,NA())</f>
        <v>#REF!</v>
      </c>
      <c r="M116" s="25" t="e">
        <f>IF(AND(#REF!&gt;=$B$111,#REF!&gt;=$B$111),#REF!,NA())</f>
        <v>#REF!</v>
      </c>
      <c r="N116" s="25" t="e">
        <f>IF(AND(#REF!&lt;=$B$112,#REF!&lt;=$B$112),#REF!,NA())</f>
        <v>#REF!</v>
      </c>
      <c r="O116" s="25" t="e">
        <f>IF(AND(#REF!&gt;=$B$109,#REF!&gt;=$B$109,#REF!&gt;=$B$109,#REF!&gt;=$B$109),#REF!,NA())</f>
        <v>#REF!</v>
      </c>
      <c r="P116" s="25" t="e">
        <f>IF(AND(#REF!&lt;=$B$110,#REF!&lt;=$B$110,#REF!&lt;=$B$110,#REF!&lt;=$B$110),#REF!,NA())</f>
        <v>#REF!</v>
      </c>
      <c r="Q116" s="25" t="e">
        <f>IF(AND(#REF!&gt;=$B$107,#REF!&gt;= $B$107,#REF!&gt;= $B$107,#REF!&gt;= $B$107,#REF!&gt;= $B$107,#REF!&gt;= $B$107,#REF!&gt;= $B$107,#REF!&gt;= $B$107),#REF!,NA())</f>
        <v>#REF!</v>
      </c>
      <c r="R116" s="18" t="e">
        <f>IF(AND(#REF!&lt;=$B$107,#REF!&lt;= $B$107,#REF!&lt;= $B$107,#REF!&lt;= $B$107,#REF!&lt;= $B$107,#REF!&lt;= $B$107,#REF!&lt;= $B$107,#REF!&lt;= $B$107),#REF!,NA())</f>
        <v>#REF!</v>
      </c>
    </row>
    <row r="117" spans="1:18" x14ac:dyDescent="0.25">
      <c r="D117" s="23" t="e">
        <f t="shared" si="49"/>
        <v>#REF!</v>
      </c>
      <c r="E117" s="24" t="e">
        <f t="shared" si="50"/>
        <v>#REF!</v>
      </c>
      <c r="F117" s="24" t="e">
        <f t="shared" si="51"/>
        <v>#REF!</v>
      </c>
      <c r="G117" s="25" t="e">
        <f t="shared" si="52"/>
        <v>#REF!</v>
      </c>
      <c r="H117" s="25" t="e">
        <f t="shared" si="53"/>
        <v>#REF!</v>
      </c>
      <c r="I117" s="24" t="e">
        <f t="shared" si="54"/>
        <v>#REF!</v>
      </c>
      <c r="J117" s="25" t="e">
        <f t="shared" si="55"/>
        <v>#REF!</v>
      </c>
      <c r="K117" s="25" t="e">
        <f>IF(#REF!&gt;=$B$113,#REF!,NA())</f>
        <v>#REF!</v>
      </c>
      <c r="L117" s="25" t="e">
        <f>IF(#REF!&lt;=$B$114,#REF!,NA())</f>
        <v>#REF!</v>
      </c>
      <c r="M117" s="25" t="e">
        <f>IF(AND(#REF!&gt;=$B$111,#REF!&gt;=$B$111),#REF!,NA())</f>
        <v>#REF!</v>
      </c>
      <c r="N117" s="25" t="e">
        <f>IF(AND(#REF!&lt;=$B$112,#REF!&lt;=$B$112),#REF!,NA())</f>
        <v>#REF!</v>
      </c>
      <c r="O117" s="25" t="e">
        <f>IF(AND(#REF!&gt;=$B$109,#REF!&gt;=$B$109,#REF!&gt;=$B$109,#REF!&gt;=$B$109),#REF!,NA())</f>
        <v>#REF!</v>
      </c>
      <c r="P117" s="25" t="e">
        <f>IF(AND(#REF!&lt;=$B$110,#REF!&lt;=$B$110,#REF!&lt;=$B$110,#REF!&lt;=$B$110),#REF!,NA())</f>
        <v>#REF!</v>
      </c>
      <c r="Q117" s="25" t="e">
        <f>IF(AND(#REF!&gt;=$B$107,#REF!&gt;= $B$107,#REF!&gt;= $B$107,#REF!&gt;= $B$107,#REF!&gt;= $B$107,#REF!&gt;= $B$107,#REF!&gt;= $B$107,#REF!&gt;= $B$107),#REF!,NA())</f>
        <v>#REF!</v>
      </c>
      <c r="R117" s="18" t="e">
        <f>IF(AND(#REF!&lt;=$B$107,#REF!&lt;= $B$107,#REF!&lt;= $B$107,#REF!&lt;= $B$107,#REF!&lt;= $B$107,#REF!&lt;= $B$107,#REF!&lt;= $B$107,#REF!&lt;= $B$107),#REF!,NA())</f>
        <v>#REF!</v>
      </c>
    </row>
    <row r="118" spans="1:18" x14ac:dyDescent="0.25">
      <c r="D118" s="23" t="e">
        <f t="shared" si="49"/>
        <v>#REF!</v>
      </c>
      <c r="E118" s="24" t="e">
        <f t="shared" si="50"/>
        <v>#REF!</v>
      </c>
      <c r="F118" s="24" t="e">
        <f t="shared" si="51"/>
        <v>#REF!</v>
      </c>
      <c r="G118" s="25" t="e">
        <f t="shared" si="52"/>
        <v>#REF!</v>
      </c>
      <c r="H118" s="25" t="e">
        <f t="shared" si="53"/>
        <v>#REF!</v>
      </c>
      <c r="I118" s="24" t="e">
        <f t="shared" si="54"/>
        <v>#REF!</v>
      </c>
      <c r="J118" s="25" t="e">
        <f t="shared" si="55"/>
        <v>#REF!</v>
      </c>
      <c r="K118" s="25" t="e">
        <f>IF(#REF!&gt;=$B$113,#REF!,NA())</f>
        <v>#REF!</v>
      </c>
      <c r="L118" s="25" t="e">
        <f>IF(#REF!&lt;=$B$114,#REF!,NA())</f>
        <v>#REF!</v>
      </c>
      <c r="M118" s="25" t="e">
        <f>IF(AND(#REF!&gt;=$B$111,#REF!&gt;=$B$111),#REF!,NA())</f>
        <v>#REF!</v>
      </c>
      <c r="N118" s="25" t="e">
        <f>IF(AND(#REF!&lt;=$B$112,#REF!&lt;=$B$112),#REF!,NA())</f>
        <v>#REF!</v>
      </c>
      <c r="O118" s="25" t="e">
        <f>IF(AND(#REF!&gt;=$B$109,#REF!&gt;=$B$109,#REF!&gt;=$B$109,#REF!&gt;=$B$109),#REF!,NA())</f>
        <v>#REF!</v>
      </c>
      <c r="P118" s="25" t="e">
        <f>IF(AND(#REF!&lt;=$B$110,#REF!&lt;=$B$110,#REF!&lt;=$B$110,#REF!&lt;=$B$110),#REF!,NA())</f>
        <v>#REF!</v>
      </c>
      <c r="Q118" s="25" t="e">
        <f>IF(AND(#REF!&gt;=$B$107,#REF!&gt;= $B$107,#REF!&gt;= $B$107,#REF!&gt;= $B$107,#REF!&gt;= $B$107,#REF!&gt;= $B$107,#REF!&gt;= $B$107,#REF!&gt;= $B$107),#REF!,NA())</f>
        <v>#REF!</v>
      </c>
      <c r="R118" s="18" t="e">
        <f>IF(AND(#REF!&lt;=$B$107,#REF!&lt;= $B$107,#REF!&lt;= $B$107,#REF!&lt;= $B$107,#REF!&lt;= $B$107,#REF!&lt;= $B$107,#REF!&lt;= $B$107,#REF!&lt;= $B$107),#REF!,NA())</f>
        <v>#REF!</v>
      </c>
    </row>
    <row r="119" spans="1:18" x14ac:dyDescent="0.25">
      <c r="D119" s="26" t="e">
        <f t="shared" si="49"/>
        <v>#REF!</v>
      </c>
      <c r="E119" s="27" t="e">
        <f t="shared" si="50"/>
        <v>#REF!</v>
      </c>
      <c r="F119" s="27" t="e">
        <f t="shared" si="51"/>
        <v>#REF!</v>
      </c>
      <c r="G119" s="28" t="e">
        <f t="shared" si="52"/>
        <v>#REF!</v>
      </c>
      <c r="H119" s="28" t="e">
        <f t="shared" si="53"/>
        <v>#REF!</v>
      </c>
      <c r="I119" s="27" t="e">
        <f t="shared" si="54"/>
        <v>#REF!</v>
      </c>
      <c r="J119" s="28" t="e">
        <f t="shared" si="55"/>
        <v>#REF!</v>
      </c>
      <c r="K119" s="28" t="e">
        <f>IF(#REF!&gt;=$B$113,#REF!,NA())</f>
        <v>#REF!</v>
      </c>
      <c r="L119" s="28" t="e">
        <f>IF(#REF!&lt;=$B$114,#REF!,NA())</f>
        <v>#REF!</v>
      </c>
      <c r="M119" s="28" t="e">
        <f>IF(AND(#REF!&gt;=$B$111,#REF!&gt;=$B$111),#REF!,NA())</f>
        <v>#REF!</v>
      </c>
      <c r="N119" s="28" t="e">
        <f>IF(AND(#REF!&lt;=$B$112,#REF!&lt;=$B$112),#REF!,NA())</f>
        <v>#REF!</v>
      </c>
      <c r="O119" s="28" t="e">
        <f>IF(AND(#REF!&gt;=$B$109,#REF!&gt;=$B$109,#REF!&gt;=$B$109,#REF!&gt;=$B$109),#REF!,NA())</f>
        <v>#REF!</v>
      </c>
      <c r="P119" s="28" t="e">
        <f>IF(AND(#REF!&lt;=$B$110,#REF!&lt;=$B$110,#REF!&lt;=$B$110,#REF!&lt;=$B$110),#REF!,NA())</f>
        <v>#REF!</v>
      </c>
      <c r="Q119" s="28" t="e">
        <f>IF(AND(#REF!&gt;=$B$107,#REF!&gt;= $B$107,#REF!&gt;= $B$107,#REF!&gt;= $B$107,#REF!&gt;= $B$107,#REF!&gt;= $B$107,#REF!&gt;= $B$107,#REF!&gt;= $B$107),#REF!,NA())</f>
        <v>#REF!</v>
      </c>
      <c r="R119" s="20" t="e">
        <f>IF(AND(#REF!&lt;=$B$107,#REF!&lt;= $B$107,#REF!&lt;= $B$107,#REF!&lt;= $B$107,#REF!&lt;= $B$107,#REF!&lt;= $B$107,#REF!&lt;= $B$107,#REF!&lt;= $B$107),#REF!,NA())</f>
        <v>#REF!</v>
      </c>
    </row>
    <row r="121" spans="1:18" ht="23.25" x14ac:dyDescent="0.35">
      <c r="A121" s="22" t="s">
        <v>55</v>
      </c>
    </row>
    <row r="122" spans="1:18" ht="15.75" thickBot="1" x14ac:dyDescent="0.3">
      <c r="A122" s="29" t="s">
        <v>22</v>
      </c>
      <c r="B122" s="21" t="e">
        <f>AVERAGE(#REF!)</f>
        <v>#REF!</v>
      </c>
      <c r="D122" s="32" t="s">
        <v>31</v>
      </c>
      <c r="E122" s="33" t="s">
        <v>45</v>
      </c>
      <c r="F122" s="33" t="s">
        <v>32</v>
      </c>
      <c r="G122" s="33" t="s">
        <v>33</v>
      </c>
      <c r="H122" s="33" t="s">
        <v>34</v>
      </c>
      <c r="I122" s="33" t="s">
        <v>35</v>
      </c>
      <c r="J122" s="33" t="s">
        <v>36</v>
      </c>
      <c r="K122" s="34" t="s">
        <v>37</v>
      </c>
      <c r="L122" s="33" t="s">
        <v>38</v>
      </c>
      <c r="M122" s="34" t="s">
        <v>39</v>
      </c>
      <c r="N122" s="34" t="s">
        <v>40</v>
      </c>
      <c r="O122" s="34" t="s">
        <v>41</v>
      </c>
      <c r="P122" s="34" t="s">
        <v>42</v>
      </c>
      <c r="Q122" s="34" t="s">
        <v>43</v>
      </c>
      <c r="R122" s="35" t="s">
        <v>44</v>
      </c>
    </row>
    <row r="123" spans="1:18" ht="15.75" thickTop="1" x14ac:dyDescent="0.25">
      <c r="A123" s="30" t="s">
        <v>23</v>
      </c>
      <c r="B123" s="18" t="e">
        <f>_xlfn.STDEV.P(#REF!,#REF!,#REF!,#REF!,#REF!,#REF!,#REF!,#REF!,#REF!,#REF!,#REF!,#REF!)</f>
        <v>#REF!</v>
      </c>
      <c r="D123" s="23" t="e">
        <f>SUM($B$122)</f>
        <v>#REF!</v>
      </c>
      <c r="E123" s="24" t="e">
        <f>SUM($B$124)</f>
        <v>#REF!</v>
      </c>
      <c r="F123" s="24" t="e">
        <f>SUM($B$125)</f>
        <v>#REF!</v>
      </c>
      <c r="G123" s="25" t="e">
        <f>SUM($B$126)</f>
        <v>#REF!</v>
      </c>
      <c r="H123" s="25" t="e">
        <f>SUM($B$127)</f>
        <v>#REF!</v>
      </c>
      <c r="I123" s="24" t="e">
        <f>SUM($B$128)</f>
        <v>#REF!</v>
      </c>
      <c r="J123" s="25" t="e">
        <f>SUM($B$129)</f>
        <v>#REF!</v>
      </c>
      <c r="K123" s="25" t="e">
        <f>IF(#REF!&gt;=$B$128,#REF!,NA())</f>
        <v>#REF!</v>
      </c>
      <c r="L123" s="25" t="e">
        <f>IF(#REF!&lt;=$B$129,#REF!,NA())</f>
        <v>#REF!</v>
      </c>
      <c r="M123" s="25"/>
      <c r="N123" s="25"/>
      <c r="O123" s="25"/>
      <c r="P123" s="25"/>
      <c r="Q123" s="25"/>
      <c r="R123" s="18"/>
    </row>
    <row r="124" spans="1:18" x14ac:dyDescent="0.25">
      <c r="A124" s="30" t="s">
        <v>24</v>
      </c>
      <c r="B124" s="19" t="e">
        <f>SUM(B122+B123)</f>
        <v>#REF!</v>
      </c>
      <c r="D124" s="23" t="e">
        <f t="shared" ref="D124:D134" si="56">SUM($B$122)</f>
        <v>#REF!</v>
      </c>
      <c r="E124" s="24" t="e">
        <f t="shared" ref="E124:E134" si="57">SUM($B$124)</f>
        <v>#REF!</v>
      </c>
      <c r="F124" s="24" t="e">
        <f t="shared" ref="F124:F134" si="58">SUM($B$125)</f>
        <v>#REF!</v>
      </c>
      <c r="G124" s="25" t="e">
        <f t="shared" ref="G124:G134" si="59">SUM($B$126)</f>
        <v>#REF!</v>
      </c>
      <c r="H124" s="25" t="e">
        <f t="shared" ref="H124:H134" si="60">SUM($B$127)</f>
        <v>#REF!</v>
      </c>
      <c r="I124" s="24" t="e">
        <f t="shared" ref="I124:I134" si="61">SUM($B$128)</f>
        <v>#REF!</v>
      </c>
      <c r="J124" s="25" t="e">
        <f t="shared" ref="J124:J134" si="62">SUM($B$129)</f>
        <v>#REF!</v>
      </c>
      <c r="K124" s="25" t="e">
        <f>IF(#REF!&gt;=$B$128,#REF!,NA())</f>
        <v>#REF!</v>
      </c>
      <c r="L124" s="25" t="e">
        <f>IF(#REF!&lt;=$B$129,#REF!,NA())</f>
        <v>#REF!</v>
      </c>
      <c r="M124" s="25" t="e">
        <f>IF(AND(#REF!&gt;=$B$126,#REF!&gt;=$B$126),#REF!,NA())</f>
        <v>#REF!</v>
      </c>
      <c r="N124" s="25" t="e">
        <f>IF(AND(#REF!&lt;=$B$127,#REF!&lt;=$B$127),#REF!,NA())</f>
        <v>#REF!</v>
      </c>
      <c r="O124" s="25"/>
      <c r="P124" s="25"/>
      <c r="Q124" s="25"/>
      <c r="R124" s="18"/>
    </row>
    <row r="125" spans="1:18" x14ac:dyDescent="0.25">
      <c r="A125" s="30" t="s">
        <v>25</v>
      </c>
      <c r="B125" s="19" t="e">
        <f>SUM(B122-B123)</f>
        <v>#REF!</v>
      </c>
      <c r="D125" s="23" t="e">
        <f t="shared" si="56"/>
        <v>#REF!</v>
      </c>
      <c r="E125" s="24" t="e">
        <f t="shared" si="57"/>
        <v>#REF!</v>
      </c>
      <c r="F125" s="24" t="e">
        <f t="shared" si="58"/>
        <v>#REF!</v>
      </c>
      <c r="G125" s="25" t="e">
        <f t="shared" si="59"/>
        <v>#REF!</v>
      </c>
      <c r="H125" s="25" t="e">
        <f t="shared" si="60"/>
        <v>#REF!</v>
      </c>
      <c r="I125" s="24" t="e">
        <f t="shared" si="61"/>
        <v>#REF!</v>
      </c>
      <c r="J125" s="25" t="e">
        <f t="shared" si="62"/>
        <v>#REF!</v>
      </c>
      <c r="K125" s="25" t="e">
        <f>IF(#REF!&gt;=$B$128,#REF!,NA())</f>
        <v>#REF!</v>
      </c>
      <c r="L125" s="25" t="e">
        <f>IF(#REF!&lt;=$B$129,#REF!,NA())</f>
        <v>#REF!</v>
      </c>
      <c r="M125" s="25" t="e">
        <f>IF(AND(#REF!&gt;=$B$126,#REF!&gt;=$B$126),#REF!,NA())</f>
        <v>#REF!</v>
      </c>
      <c r="N125" s="25" t="e">
        <f>IF(AND(#REF!&lt;=$B$127,#REF!&lt;=$B$127),#REF!,NA())</f>
        <v>#REF!</v>
      </c>
      <c r="O125" s="25"/>
      <c r="P125" s="25"/>
      <c r="Q125" s="25"/>
      <c r="R125" s="18"/>
    </row>
    <row r="126" spans="1:18" x14ac:dyDescent="0.25">
      <c r="A126" s="30" t="s">
        <v>26</v>
      </c>
      <c r="B126" s="18" t="e">
        <f>SUM(B122+(2*B123))</f>
        <v>#REF!</v>
      </c>
      <c r="D126" s="23" t="e">
        <f t="shared" si="56"/>
        <v>#REF!</v>
      </c>
      <c r="E126" s="24" t="e">
        <f t="shared" si="57"/>
        <v>#REF!</v>
      </c>
      <c r="F126" s="24" t="e">
        <f t="shared" si="58"/>
        <v>#REF!</v>
      </c>
      <c r="G126" s="25" t="e">
        <f t="shared" si="59"/>
        <v>#REF!</v>
      </c>
      <c r="H126" s="25" t="e">
        <f t="shared" si="60"/>
        <v>#REF!</v>
      </c>
      <c r="I126" s="24" t="e">
        <f t="shared" si="61"/>
        <v>#REF!</v>
      </c>
      <c r="J126" s="25" t="e">
        <f t="shared" si="62"/>
        <v>#REF!</v>
      </c>
      <c r="K126" s="25" t="e">
        <f>IF(#REF!&gt;=$B$128,#REF!,NA())</f>
        <v>#REF!</v>
      </c>
      <c r="L126" s="25" t="e">
        <f>IF(#REF!&lt;=$B$129,#REF!,NA())</f>
        <v>#REF!</v>
      </c>
      <c r="M126" s="25" t="e">
        <f>IF(AND(#REF!&gt;=$B$126,#REF!&gt;=$B$126),#REF!,NA())</f>
        <v>#REF!</v>
      </c>
      <c r="N126" s="25" t="e">
        <f>IF(AND(#REF!&lt;=$B$127,#REF!&lt;=$B$127),#REF!,NA())</f>
        <v>#REF!</v>
      </c>
      <c r="O126" s="25" t="e">
        <f>IF(AND(#REF!&gt;=$B$124,#REF!&gt;=$B$124,#REF!&gt;=$B$124,#REF!&gt;=$B$124),#REF!,NA())</f>
        <v>#REF!</v>
      </c>
      <c r="P126" s="25" t="e">
        <f>IF(AND(#REF!&lt;=$B$125,#REF!&lt;=$B$125,#REF!&lt;=$B$125,#REF!&lt;=$B$125),#REF!,NA())</f>
        <v>#REF!</v>
      </c>
      <c r="Q126" s="25"/>
      <c r="R126" s="18"/>
    </row>
    <row r="127" spans="1:18" x14ac:dyDescent="0.25">
      <c r="A127" s="30" t="s">
        <v>27</v>
      </c>
      <c r="B127" s="18" t="e">
        <f>SUM(B122-(2*B123))</f>
        <v>#REF!</v>
      </c>
      <c r="D127" s="23" t="e">
        <f t="shared" si="56"/>
        <v>#REF!</v>
      </c>
      <c r="E127" s="24" t="e">
        <f t="shared" si="57"/>
        <v>#REF!</v>
      </c>
      <c r="F127" s="24" t="e">
        <f t="shared" si="58"/>
        <v>#REF!</v>
      </c>
      <c r="G127" s="25" t="e">
        <f t="shared" si="59"/>
        <v>#REF!</v>
      </c>
      <c r="H127" s="25" t="e">
        <f t="shared" si="60"/>
        <v>#REF!</v>
      </c>
      <c r="I127" s="24" t="e">
        <f t="shared" si="61"/>
        <v>#REF!</v>
      </c>
      <c r="J127" s="25" t="e">
        <f t="shared" si="62"/>
        <v>#REF!</v>
      </c>
      <c r="K127" s="25" t="e">
        <f>IF(#REF!&gt;=$B$128,#REF!,NA())</f>
        <v>#REF!</v>
      </c>
      <c r="L127" s="25" t="e">
        <f>IF(#REF!&lt;=$B$129,#REF!,NA())</f>
        <v>#REF!</v>
      </c>
      <c r="M127" s="25" t="e">
        <f>IF(AND(#REF!&gt;=$B$126,#REF!&gt;=$B$126),#REF!,NA())</f>
        <v>#REF!</v>
      </c>
      <c r="N127" s="25" t="e">
        <f>IF(AND(#REF!&lt;=$B$127,#REF!&lt;=$B$127),#REF!,NA())</f>
        <v>#REF!</v>
      </c>
      <c r="O127" s="25" t="e">
        <f>IF(AND(#REF!&gt;=$B$124,#REF!&gt;=$B$124,#REF!&gt;=$B$124,#REF!&gt;=$B$124),#REF!,NA())</f>
        <v>#REF!</v>
      </c>
      <c r="P127" s="25" t="e">
        <f>IF(AND(#REF!&lt;=$B$125,#REF!&lt;=$B$125,#REF!&lt;=$B$125,#REF!&lt;=$B$125),#REF!,NA())</f>
        <v>#REF!</v>
      </c>
      <c r="Q127" s="25"/>
      <c r="R127" s="18"/>
    </row>
    <row r="128" spans="1:18" x14ac:dyDescent="0.25">
      <c r="A128" s="30" t="s">
        <v>28</v>
      </c>
      <c r="B128" s="19" t="e">
        <f>SUM(B122+(3*B123))</f>
        <v>#REF!</v>
      </c>
      <c r="D128" s="23" t="e">
        <f t="shared" si="56"/>
        <v>#REF!</v>
      </c>
      <c r="E128" s="24" t="e">
        <f t="shared" si="57"/>
        <v>#REF!</v>
      </c>
      <c r="F128" s="24" t="e">
        <f t="shared" si="58"/>
        <v>#REF!</v>
      </c>
      <c r="G128" s="25" t="e">
        <f t="shared" si="59"/>
        <v>#REF!</v>
      </c>
      <c r="H128" s="25" t="e">
        <f t="shared" si="60"/>
        <v>#REF!</v>
      </c>
      <c r="I128" s="24" t="e">
        <f t="shared" si="61"/>
        <v>#REF!</v>
      </c>
      <c r="J128" s="25" t="e">
        <f t="shared" si="62"/>
        <v>#REF!</v>
      </c>
      <c r="K128" s="25" t="e">
        <f>IF(#REF!&gt;=$B$128,#REF!,NA())</f>
        <v>#REF!</v>
      </c>
      <c r="L128" s="25" t="e">
        <f>IF(#REF!&lt;=$B$129,#REF!,NA())</f>
        <v>#REF!</v>
      </c>
      <c r="M128" s="25" t="e">
        <f>IF(AND(#REF!&gt;=$B$126,#REF!&gt;=$B$126),#REF!,NA())</f>
        <v>#REF!</v>
      </c>
      <c r="N128" s="25" t="e">
        <f>IF(AND(#REF!&lt;=$B$127,#REF!&lt;=$B$127),#REF!,NA())</f>
        <v>#REF!</v>
      </c>
      <c r="O128" s="25" t="e">
        <f>IF(AND(#REF!&gt;=$B$124,#REF!&gt;=$B$124,#REF!&gt;=$B$124,#REF!&gt;=$B$124),#REF!,NA())</f>
        <v>#REF!</v>
      </c>
      <c r="P128" s="25" t="e">
        <f>IF(AND(#REF!&lt;=$B$125,#REF!&lt;=$B$125,#REF!&lt;=$B$125,#REF!&lt;=$B$125),#REF!,NA())</f>
        <v>#REF!</v>
      </c>
      <c r="Q128" s="25"/>
      <c r="R128" s="18"/>
    </row>
    <row r="129" spans="1:18" x14ac:dyDescent="0.25">
      <c r="A129" s="31" t="s">
        <v>29</v>
      </c>
      <c r="B129" s="20" t="e">
        <f>SUM(B122-(3*B123))</f>
        <v>#REF!</v>
      </c>
      <c r="D129" s="23" t="e">
        <f t="shared" si="56"/>
        <v>#REF!</v>
      </c>
      <c r="E129" s="24" t="e">
        <f t="shared" si="57"/>
        <v>#REF!</v>
      </c>
      <c r="F129" s="24" t="e">
        <f t="shared" si="58"/>
        <v>#REF!</v>
      </c>
      <c r="G129" s="25" t="e">
        <f t="shared" si="59"/>
        <v>#REF!</v>
      </c>
      <c r="H129" s="25" t="e">
        <f t="shared" si="60"/>
        <v>#REF!</v>
      </c>
      <c r="I129" s="24" t="e">
        <f t="shared" si="61"/>
        <v>#REF!</v>
      </c>
      <c r="J129" s="25" t="e">
        <f t="shared" si="62"/>
        <v>#REF!</v>
      </c>
      <c r="K129" s="25" t="e">
        <f>IF(#REF!&gt;=$B$128,#REF!,NA())</f>
        <v>#REF!</v>
      </c>
      <c r="L129" s="25" t="e">
        <f>IF(#REF!&lt;=$B$129,#REF!,NA())</f>
        <v>#REF!</v>
      </c>
      <c r="M129" s="25" t="e">
        <f>IF(AND(#REF!&gt;=$B$126,#REF!&gt;=$B$126),#REF!,NA())</f>
        <v>#REF!</v>
      </c>
      <c r="N129" s="25" t="e">
        <f>IF(AND(#REF!&lt;=$B$127,#REF!&lt;=$B$127),#REF!,NA())</f>
        <v>#REF!</v>
      </c>
      <c r="O129" s="25" t="e">
        <f>IF(AND(#REF!&gt;=$B$124,#REF!&gt;=$B$124,#REF!&gt;=$B$124,#REF!&gt;=$B$124),#REF!,NA())</f>
        <v>#REF!</v>
      </c>
      <c r="P129" s="25" t="e">
        <f>IF(AND(#REF!&lt;=$B$125,#REF!&lt;=$B$125,#REF!&lt;=$B$125,#REF!&lt;=$B$125),#REF!,NA())</f>
        <v>#REF!</v>
      </c>
      <c r="Q129" s="25"/>
      <c r="R129" s="18"/>
    </row>
    <row r="130" spans="1:18" x14ac:dyDescent="0.25">
      <c r="D130" s="23" t="e">
        <f t="shared" si="56"/>
        <v>#REF!</v>
      </c>
      <c r="E130" s="24" t="e">
        <f t="shared" si="57"/>
        <v>#REF!</v>
      </c>
      <c r="F130" s="24" t="e">
        <f t="shared" si="58"/>
        <v>#REF!</v>
      </c>
      <c r="G130" s="25" t="e">
        <f t="shared" si="59"/>
        <v>#REF!</v>
      </c>
      <c r="H130" s="25" t="e">
        <f t="shared" si="60"/>
        <v>#REF!</v>
      </c>
      <c r="I130" s="24" t="e">
        <f t="shared" si="61"/>
        <v>#REF!</v>
      </c>
      <c r="J130" s="25" t="e">
        <f t="shared" si="62"/>
        <v>#REF!</v>
      </c>
      <c r="K130" s="25" t="e">
        <f>IF(#REF!&gt;=$B$128,#REF!,NA())</f>
        <v>#REF!</v>
      </c>
      <c r="L130" s="25" t="e">
        <f>IF(#REF!&lt;=$B$129,#REF!,NA())</f>
        <v>#REF!</v>
      </c>
      <c r="M130" s="25" t="e">
        <f>IF(AND(#REF!&gt;=$B$126,#REF!&gt;=$B$126),#REF!,NA())</f>
        <v>#REF!</v>
      </c>
      <c r="N130" s="25" t="e">
        <f>IF(AND(#REF!&lt;=$B$127,#REF!&lt;=$B$127),#REF!,NA())</f>
        <v>#REF!</v>
      </c>
      <c r="O130" s="25" t="e">
        <f>IF(AND(#REF!&gt;=$B$124,#REF!&gt;=$B$124,#REF!&gt;=$B$124,#REF!&gt;=$B$124),#REF!,NA())</f>
        <v>#REF!</v>
      </c>
      <c r="P130" s="25" t="e">
        <f>IF(AND(#REF!&lt;=$B$125,#REF!&lt;=$B$125,#REF!&lt;=$B$125,#REF!&lt;=$B$125),#REF!,NA())</f>
        <v>#REF!</v>
      </c>
      <c r="Q130" s="25" t="e">
        <f>IF(AND(#REF!&gt;=$B$122,#REF!&gt;= $B$122,#REF!&gt;= $B$122,#REF!&gt;= $B$122,#REF!&gt;= $B$122,#REF!&gt;= $B$122,#REF!&gt;= $B$122,#REF!&gt;= $B$122),#REF!,NA())</f>
        <v>#REF!</v>
      </c>
      <c r="R130" s="18" t="e">
        <f>IF(AND(#REF!&lt;=$B$122,#REF!&lt;= $B$122,#REF!&lt;= $B$122,#REF!&lt;= $B$122,#REF!&lt;= $B$122,#REF!&lt;= $B$122,#REF!&lt;= $B$122,#REF!&lt;= $B$122),#REF!,NA())</f>
        <v>#REF!</v>
      </c>
    </row>
    <row r="131" spans="1:18" x14ac:dyDescent="0.25">
      <c r="D131" s="23" t="e">
        <f t="shared" si="56"/>
        <v>#REF!</v>
      </c>
      <c r="E131" s="24" t="e">
        <f t="shared" si="57"/>
        <v>#REF!</v>
      </c>
      <c r="F131" s="24" t="e">
        <f t="shared" si="58"/>
        <v>#REF!</v>
      </c>
      <c r="G131" s="25" t="e">
        <f t="shared" si="59"/>
        <v>#REF!</v>
      </c>
      <c r="H131" s="25" t="e">
        <f t="shared" si="60"/>
        <v>#REF!</v>
      </c>
      <c r="I131" s="24" t="e">
        <f t="shared" si="61"/>
        <v>#REF!</v>
      </c>
      <c r="J131" s="25" t="e">
        <f t="shared" si="62"/>
        <v>#REF!</v>
      </c>
      <c r="K131" s="25" t="e">
        <f>IF(#REF!&gt;=$B$128,#REF!,NA())</f>
        <v>#REF!</v>
      </c>
      <c r="L131" s="25" t="e">
        <f>IF(#REF!&lt;=$B$129,#REF!,NA())</f>
        <v>#REF!</v>
      </c>
      <c r="M131" s="25" t="e">
        <f>IF(AND(#REF!&gt;=$B$126,#REF!&gt;=$B$126),#REF!,NA())</f>
        <v>#REF!</v>
      </c>
      <c r="N131" s="25" t="e">
        <f>IF(AND(#REF!&lt;=$B$127,#REF!&lt;=$B$127),#REF!,NA())</f>
        <v>#REF!</v>
      </c>
      <c r="O131" s="25" t="e">
        <f>IF(AND(#REF!&gt;=$B$124,#REF!&gt;=$B$124,#REF!&gt;=$B$124,#REF!&gt;=$B$124),#REF!,NA())</f>
        <v>#REF!</v>
      </c>
      <c r="P131" s="25" t="e">
        <f>IF(AND(#REF!&lt;=$B$125,#REF!&lt;=$B$125,#REF!&lt;=$B$125,#REF!&lt;=$B$125),#REF!,NA())</f>
        <v>#REF!</v>
      </c>
      <c r="Q131" s="25" t="e">
        <f>IF(AND(#REF!&gt;=$B$122,#REF!&gt;= $B$122,#REF!&gt;= $B$122,#REF!&gt;= $B$122,#REF!&gt;= $B$122,#REF!&gt;= $B$122,#REF!&gt;= $B$122,#REF!&gt;= $B$122),#REF!,NA())</f>
        <v>#REF!</v>
      </c>
      <c r="R131" s="18" t="e">
        <f>IF(AND(#REF!&lt;=$B$122,#REF!&lt;= $B$122,#REF!&lt;= $B$122,#REF!&lt;= $B$122,#REF!&lt;= $B$122,#REF!&lt;= $B$122,#REF!&lt;= $B$122,#REF!&lt;= $B$122),#REF!,NA())</f>
        <v>#REF!</v>
      </c>
    </row>
    <row r="132" spans="1:18" x14ac:dyDescent="0.25">
      <c r="D132" s="23" t="e">
        <f t="shared" si="56"/>
        <v>#REF!</v>
      </c>
      <c r="E132" s="24" t="e">
        <f t="shared" si="57"/>
        <v>#REF!</v>
      </c>
      <c r="F132" s="24" t="e">
        <f t="shared" si="58"/>
        <v>#REF!</v>
      </c>
      <c r="G132" s="25" t="e">
        <f t="shared" si="59"/>
        <v>#REF!</v>
      </c>
      <c r="H132" s="25" t="e">
        <f t="shared" si="60"/>
        <v>#REF!</v>
      </c>
      <c r="I132" s="24" t="e">
        <f t="shared" si="61"/>
        <v>#REF!</v>
      </c>
      <c r="J132" s="25" t="e">
        <f t="shared" si="62"/>
        <v>#REF!</v>
      </c>
      <c r="K132" s="25" t="e">
        <f>IF(#REF!&gt;=$B$128,#REF!,NA())</f>
        <v>#REF!</v>
      </c>
      <c r="L132" s="25" t="e">
        <f>IF(#REF!&lt;=$B$129,#REF!,NA())</f>
        <v>#REF!</v>
      </c>
      <c r="M132" s="25" t="e">
        <f>IF(AND(#REF!&gt;=$B$126,#REF!&gt;=$B$126),#REF!,NA())</f>
        <v>#REF!</v>
      </c>
      <c r="N132" s="25" t="e">
        <f>IF(AND(#REF!&lt;=$B$127,#REF!&lt;=$B$127),#REF!,NA())</f>
        <v>#REF!</v>
      </c>
      <c r="O132" s="25" t="e">
        <f>IF(AND(#REF!&gt;=$B$124,#REF!&gt;=$B$124,#REF!&gt;=$B$124,#REF!&gt;=$B$124),#REF!,NA())</f>
        <v>#REF!</v>
      </c>
      <c r="P132" s="25" t="e">
        <f>IF(AND(#REF!&lt;=$B$125,#REF!&lt;=$B$125,#REF!&lt;=$B$125,#REF!&lt;=$B$125),#REF!,NA())</f>
        <v>#REF!</v>
      </c>
      <c r="Q132" s="25" t="e">
        <f>IF(AND(#REF!&gt;=$B$122,#REF!&gt;= $B$122,#REF!&gt;= $B$122,#REF!&gt;= $B$122,#REF!&gt;= $B$122,#REF!&gt;= $B$122,#REF!&gt;= $B$122,#REF!&gt;= $B$122),#REF!,NA())</f>
        <v>#REF!</v>
      </c>
      <c r="R132" s="18" t="e">
        <f>IF(AND(#REF!&lt;=$B$122,#REF!&lt;= $B$122,#REF!&lt;= $B$122,#REF!&lt;= $B$122,#REF!&lt;= $B$122,#REF!&lt;= $B$122,#REF!&lt;= $B$122,#REF!&lt;= $B$122),#REF!,NA())</f>
        <v>#REF!</v>
      </c>
    </row>
    <row r="133" spans="1:18" x14ac:dyDescent="0.25">
      <c r="D133" s="23" t="e">
        <f t="shared" si="56"/>
        <v>#REF!</v>
      </c>
      <c r="E133" s="24" t="e">
        <f t="shared" si="57"/>
        <v>#REF!</v>
      </c>
      <c r="F133" s="24" t="e">
        <f t="shared" si="58"/>
        <v>#REF!</v>
      </c>
      <c r="G133" s="25" t="e">
        <f t="shared" si="59"/>
        <v>#REF!</v>
      </c>
      <c r="H133" s="25" t="e">
        <f t="shared" si="60"/>
        <v>#REF!</v>
      </c>
      <c r="I133" s="24" t="e">
        <f t="shared" si="61"/>
        <v>#REF!</v>
      </c>
      <c r="J133" s="25" t="e">
        <f t="shared" si="62"/>
        <v>#REF!</v>
      </c>
      <c r="K133" s="25" t="e">
        <f>IF(#REF!&gt;=$B$128,#REF!,NA())</f>
        <v>#REF!</v>
      </c>
      <c r="L133" s="25" t="e">
        <f>IF(#REF!&lt;=$B$129,#REF!,NA())</f>
        <v>#REF!</v>
      </c>
      <c r="M133" s="25" t="e">
        <f>IF(AND(#REF!&gt;=$B$126,#REF!&gt;=$B$126),#REF!,NA())</f>
        <v>#REF!</v>
      </c>
      <c r="N133" s="25" t="e">
        <f>IF(AND(#REF!&lt;=$B$127,#REF!&lt;=$B$127),#REF!,NA())</f>
        <v>#REF!</v>
      </c>
      <c r="O133" s="25" t="e">
        <f>IF(AND(#REF!&gt;=$B$124,#REF!&gt;=$B$124,#REF!&gt;=$B$124,#REF!&gt;=$B$124),#REF!,NA())</f>
        <v>#REF!</v>
      </c>
      <c r="P133" s="25" t="e">
        <f>IF(AND(#REF!&lt;=$B$125,#REF!&lt;=$B$125,#REF!&lt;=$B$125,#REF!&lt;=$B$125),#REF!,NA())</f>
        <v>#REF!</v>
      </c>
      <c r="Q133" s="25" t="e">
        <f>IF(AND(#REF!&gt;=$B$122,#REF!&gt;= $B$122,#REF!&gt;= $B$122,#REF!&gt;= $B$122,#REF!&gt;= $B$122,#REF!&gt;= $B$122,#REF!&gt;= $B$122,#REF!&gt;= $B$122),#REF!,NA())</f>
        <v>#REF!</v>
      </c>
      <c r="R133" s="18" t="e">
        <f>IF(AND(#REF!&lt;=$B$122,#REF!&lt;= $B$122,#REF!&lt;= $B$122,#REF!&lt;= $B$122,#REF!&lt;= $B$122,#REF!&lt;= $B$122,#REF!&lt;= $B$122,#REF!&lt;= $B$122),#REF!,NA())</f>
        <v>#REF!</v>
      </c>
    </row>
    <row r="134" spans="1:18" x14ac:dyDescent="0.25">
      <c r="D134" s="26" t="e">
        <f t="shared" si="56"/>
        <v>#REF!</v>
      </c>
      <c r="E134" s="27" t="e">
        <f t="shared" si="57"/>
        <v>#REF!</v>
      </c>
      <c r="F134" s="27" t="e">
        <f t="shared" si="58"/>
        <v>#REF!</v>
      </c>
      <c r="G134" s="28" t="e">
        <f t="shared" si="59"/>
        <v>#REF!</v>
      </c>
      <c r="H134" s="28" t="e">
        <f t="shared" si="60"/>
        <v>#REF!</v>
      </c>
      <c r="I134" s="27" t="e">
        <f t="shared" si="61"/>
        <v>#REF!</v>
      </c>
      <c r="J134" s="28" t="e">
        <f t="shared" si="62"/>
        <v>#REF!</v>
      </c>
      <c r="K134" s="28" t="e">
        <f>IF(#REF!&gt;=$B$128,#REF!,NA())</f>
        <v>#REF!</v>
      </c>
      <c r="L134" s="28" t="e">
        <f>IF(#REF!&lt;=$B$129,#REF!,NA())</f>
        <v>#REF!</v>
      </c>
      <c r="M134" s="28" t="e">
        <f>IF(AND(#REF!&gt;=$B$126,#REF!&gt;=$B$126),#REF!,NA())</f>
        <v>#REF!</v>
      </c>
      <c r="N134" s="28" t="e">
        <f>IF(AND(#REF!&lt;=$B$127,#REF!&lt;=$B$127),#REF!,NA())</f>
        <v>#REF!</v>
      </c>
      <c r="O134" s="28" t="e">
        <f>IF(AND(#REF!&gt;=$B$124,#REF!&gt;=$B$124,#REF!&gt;=$B$124,#REF!&gt;=$B$124),#REF!,NA())</f>
        <v>#REF!</v>
      </c>
      <c r="P134" s="28" t="e">
        <f>IF(AND(#REF!&lt;=$B$125,#REF!&lt;=$B$125,#REF!&lt;=$B$125,#REF!&lt;=$B$125),#REF!,NA())</f>
        <v>#REF!</v>
      </c>
      <c r="Q134" s="28" t="e">
        <f>IF(AND(#REF!&gt;=$B$122,#REF!&gt;= $B$122,#REF!&gt;= $B$122,#REF!&gt;= $B$122,#REF!&gt;= $B$122,#REF!&gt;= $B$122,#REF!&gt;= $B$122,#REF!&gt;= $B$122),#REF!,NA())</f>
        <v>#REF!</v>
      </c>
      <c r="R134" s="20" t="e">
        <f>IF(AND(#REF!&lt;=$B$122,#REF!&lt;= $B$122,#REF!&lt;= $B$122,#REF!&lt;= $B$122,#REF!&lt;= $B$122,#REF!&lt;= $B$122,#REF!&lt;= $B$122,#REF!&lt;= $B$122),#REF!,NA())</f>
        <v>#REF!</v>
      </c>
    </row>
    <row r="136" spans="1:18" ht="23.25" x14ac:dyDescent="0.35">
      <c r="A136" s="22" t="s">
        <v>54</v>
      </c>
    </row>
    <row r="137" spans="1:18" ht="15.75" thickBot="1" x14ac:dyDescent="0.3">
      <c r="A137" s="29" t="s">
        <v>22</v>
      </c>
      <c r="B137" s="21" t="e">
        <f>AVERAGE(#REF!)</f>
        <v>#REF!</v>
      </c>
      <c r="D137" s="32" t="s">
        <v>31</v>
      </c>
      <c r="E137" s="33" t="s">
        <v>45</v>
      </c>
      <c r="F137" s="33" t="s">
        <v>32</v>
      </c>
      <c r="G137" s="33" t="s">
        <v>33</v>
      </c>
      <c r="H137" s="33" t="s">
        <v>34</v>
      </c>
      <c r="I137" s="33" t="s">
        <v>35</v>
      </c>
      <c r="J137" s="33" t="s">
        <v>36</v>
      </c>
      <c r="K137" s="34" t="s">
        <v>37</v>
      </c>
      <c r="L137" s="33" t="s">
        <v>38</v>
      </c>
      <c r="M137" s="34" t="s">
        <v>39</v>
      </c>
      <c r="N137" s="34" t="s">
        <v>40</v>
      </c>
      <c r="O137" s="34" t="s">
        <v>41</v>
      </c>
      <c r="P137" s="34" t="s">
        <v>42</v>
      </c>
      <c r="Q137" s="34" t="s">
        <v>43</v>
      </c>
      <c r="R137" s="35" t="s">
        <v>44</v>
      </c>
    </row>
    <row r="138" spans="1:18" ht="15.75" thickTop="1" x14ac:dyDescent="0.25">
      <c r="A138" s="30" t="s">
        <v>23</v>
      </c>
      <c r="B138" s="18" t="e">
        <f>_xlfn.STDEV.P(#REF!,#REF!,#REF!,#REF!,#REF!,#REF!,#REF!,#REF!,#REF!,#REF!,#REF!,#REF!)</f>
        <v>#REF!</v>
      </c>
      <c r="D138" s="23" t="e">
        <f>SUM($B$137)</f>
        <v>#REF!</v>
      </c>
      <c r="E138" s="24" t="e">
        <f>SUM($B$139)</f>
        <v>#REF!</v>
      </c>
      <c r="F138" s="24" t="e">
        <f>SUM($B$140)</f>
        <v>#REF!</v>
      </c>
      <c r="G138" s="25" t="e">
        <f>SUM($B$141)</f>
        <v>#REF!</v>
      </c>
      <c r="H138" s="25" t="e">
        <f>SUM($B$142)</f>
        <v>#REF!</v>
      </c>
      <c r="I138" s="24" t="e">
        <f>SUM($B$143)</f>
        <v>#REF!</v>
      </c>
      <c r="J138" s="25" t="e">
        <f>SUM($B$144)</f>
        <v>#REF!</v>
      </c>
      <c r="K138" s="25" t="e">
        <f>IF(#REF!&gt;=$B$143,#REF!,NA())</f>
        <v>#REF!</v>
      </c>
      <c r="L138" s="25" t="e">
        <f>IF(#REF!&lt;=$B$144,#REF!,NA())</f>
        <v>#REF!</v>
      </c>
      <c r="M138" s="25"/>
      <c r="N138" s="25"/>
      <c r="O138" s="25"/>
      <c r="P138" s="25"/>
      <c r="Q138" s="25"/>
      <c r="R138" s="18"/>
    </row>
    <row r="139" spans="1:18" x14ac:dyDescent="0.25">
      <c r="A139" s="30" t="s">
        <v>24</v>
      </c>
      <c r="B139" s="19" t="e">
        <f>SUM(B137+B138)</f>
        <v>#REF!</v>
      </c>
      <c r="D139" s="23" t="e">
        <f t="shared" ref="D139:D148" si="63">SUM($B$137)</f>
        <v>#REF!</v>
      </c>
      <c r="E139" s="24" t="e">
        <f t="shared" ref="E139:E149" si="64">SUM($B$139)</f>
        <v>#REF!</v>
      </c>
      <c r="F139" s="24" t="e">
        <f t="shared" ref="F139:F149" si="65">SUM($B$140)</f>
        <v>#REF!</v>
      </c>
      <c r="G139" s="25" t="e">
        <f t="shared" ref="G139:G149" si="66">SUM($B$141)</f>
        <v>#REF!</v>
      </c>
      <c r="H139" s="25" t="e">
        <f t="shared" ref="H139:H149" si="67">SUM($B$142)</f>
        <v>#REF!</v>
      </c>
      <c r="I139" s="24" t="e">
        <f t="shared" ref="I139:I149" si="68">SUM($B$143)</f>
        <v>#REF!</v>
      </c>
      <c r="J139" s="25" t="e">
        <f t="shared" ref="J139:J149" si="69">SUM($B$144)</f>
        <v>#REF!</v>
      </c>
      <c r="K139" s="25" t="e">
        <f>IF(#REF!&gt;=$B$143,#REF!,NA())</f>
        <v>#REF!</v>
      </c>
      <c r="L139" s="25" t="e">
        <f>IF(#REF!&lt;=$B$144,#REF!,NA())</f>
        <v>#REF!</v>
      </c>
      <c r="M139" s="25" t="e">
        <f>IF(AND(#REF!&gt;=$B$141,#REF!&gt;=$B$141),#REF!,NA())</f>
        <v>#REF!</v>
      </c>
      <c r="N139" s="25" t="e">
        <f>IF(AND(#REF!&lt;=$B$142,#REF!&lt;=$B$142),#REF!,NA())</f>
        <v>#REF!</v>
      </c>
      <c r="O139" s="25"/>
      <c r="P139" s="25"/>
      <c r="Q139" s="25"/>
      <c r="R139" s="18"/>
    </row>
    <row r="140" spans="1:18" x14ac:dyDescent="0.25">
      <c r="A140" s="30" t="s">
        <v>25</v>
      </c>
      <c r="B140" s="19" t="e">
        <f>SUM(B137-B138)</f>
        <v>#REF!</v>
      </c>
      <c r="D140" s="23" t="e">
        <f t="shared" si="63"/>
        <v>#REF!</v>
      </c>
      <c r="E140" s="24" t="e">
        <f t="shared" si="64"/>
        <v>#REF!</v>
      </c>
      <c r="F140" s="24" t="e">
        <f t="shared" si="65"/>
        <v>#REF!</v>
      </c>
      <c r="G140" s="25" t="e">
        <f t="shared" si="66"/>
        <v>#REF!</v>
      </c>
      <c r="H140" s="25" t="e">
        <f t="shared" si="67"/>
        <v>#REF!</v>
      </c>
      <c r="I140" s="24" t="e">
        <f t="shared" si="68"/>
        <v>#REF!</v>
      </c>
      <c r="J140" s="25" t="e">
        <f t="shared" si="69"/>
        <v>#REF!</v>
      </c>
      <c r="K140" s="25" t="e">
        <f>IF(#REF!&gt;=$B$143,#REF!,NA())</f>
        <v>#REF!</v>
      </c>
      <c r="L140" s="25" t="e">
        <f>IF(#REF!&lt;=$B$144,#REF!,NA())</f>
        <v>#REF!</v>
      </c>
      <c r="M140" s="25" t="e">
        <f>IF(AND(#REF!&gt;=$B$141,#REF!&gt;=$B$141),#REF!,NA())</f>
        <v>#REF!</v>
      </c>
      <c r="N140" s="25" t="e">
        <f>IF(AND(#REF!&lt;=$B$142,#REF!&lt;=$B$142),#REF!,NA())</f>
        <v>#REF!</v>
      </c>
      <c r="O140" s="25"/>
      <c r="P140" s="25"/>
      <c r="Q140" s="25"/>
      <c r="R140" s="18"/>
    </row>
    <row r="141" spans="1:18" x14ac:dyDescent="0.25">
      <c r="A141" s="30" t="s">
        <v>26</v>
      </c>
      <c r="B141" s="18" t="e">
        <f>SUM(B137+(2*B138))</f>
        <v>#REF!</v>
      </c>
      <c r="D141" s="23" t="e">
        <f t="shared" si="63"/>
        <v>#REF!</v>
      </c>
      <c r="E141" s="24" t="e">
        <f t="shared" si="64"/>
        <v>#REF!</v>
      </c>
      <c r="F141" s="24" t="e">
        <f t="shared" si="65"/>
        <v>#REF!</v>
      </c>
      <c r="G141" s="25" t="e">
        <f t="shared" si="66"/>
        <v>#REF!</v>
      </c>
      <c r="H141" s="25" t="e">
        <f t="shared" si="67"/>
        <v>#REF!</v>
      </c>
      <c r="I141" s="24" t="e">
        <f t="shared" si="68"/>
        <v>#REF!</v>
      </c>
      <c r="J141" s="25" t="e">
        <f t="shared" si="69"/>
        <v>#REF!</v>
      </c>
      <c r="K141" s="25" t="e">
        <f>IF(#REF!&gt;=$B$143,#REF!,NA())</f>
        <v>#REF!</v>
      </c>
      <c r="L141" s="25" t="e">
        <f>IF(#REF!&lt;=$B$144,#REF!,NA())</f>
        <v>#REF!</v>
      </c>
      <c r="M141" s="25" t="e">
        <f>IF(AND(#REF!&gt;=$B$141,#REF!&gt;=$B$141),#REF!,NA())</f>
        <v>#REF!</v>
      </c>
      <c r="N141" s="25" t="e">
        <f>IF(AND(#REF!&lt;=$B$142,#REF!&lt;=$B$142),#REF!,NA())</f>
        <v>#REF!</v>
      </c>
      <c r="O141" s="25" t="e">
        <f>IF(AND(#REF!&gt;=$B$139,#REF!&gt;=$B$139,#REF!&gt;=$B$139,#REF!&gt;=$B$139),#REF!,NA())</f>
        <v>#REF!</v>
      </c>
      <c r="P141" s="25" t="e">
        <f>IF(AND(#REF!&lt;=$B$140,#REF!&lt;=$B$140,#REF!&lt;=$B$140,#REF!&lt;=$B$140),#REF!,NA())</f>
        <v>#REF!</v>
      </c>
      <c r="Q141" s="25"/>
      <c r="R141" s="18"/>
    </row>
    <row r="142" spans="1:18" x14ac:dyDescent="0.25">
      <c r="A142" s="30" t="s">
        <v>27</v>
      </c>
      <c r="B142" s="18" t="e">
        <f>SUM(B137-(2*B138))</f>
        <v>#REF!</v>
      </c>
      <c r="D142" s="23" t="e">
        <f t="shared" si="63"/>
        <v>#REF!</v>
      </c>
      <c r="E142" s="24" t="e">
        <f t="shared" si="64"/>
        <v>#REF!</v>
      </c>
      <c r="F142" s="24" t="e">
        <f t="shared" si="65"/>
        <v>#REF!</v>
      </c>
      <c r="G142" s="25" t="e">
        <f t="shared" si="66"/>
        <v>#REF!</v>
      </c>
      <c r="H142" s="25" t="e">
        <f t="shared" si="67"/>
        <v>#REF!</v>
      </c>
      <c r="I142" s="24" t="e">
        <f t="shared" si="68"/>
        <v>#REF!</v>
      </c>
      <c r="J142" s="25" t="e">
        <f t="shared" si="69"/>
        <v>#REF!</v>
      </c>
      <c r="K142" s="25" t="e">
        <f>IF(#REF!&gt;=$B$143,#REF!,NA())</f>
        <v>#REF!</v>
      </c>
      <c r="L142" s="25" t="e">
        <f>IF(#REF!&lt;=$B$144,#REF!,NA())</f>
        <v>#REF!</v>
      </c>
      <c r="M142" s="25" t="e">
        <f>IF(AND(#REF!&gt;=$B$141,#REF!&gt;=$B$141),#REF!,NA())</f>
        <v>#REF!</v>
      </c>
      <c r="N142" s="25" t="e">
        <f>IF(AND(#REF!&lt;=$B$142,#REF!&lt;=$B$142),#REF!,NA())</f>
        <v>#REF!</v>
      </c>
      <c r="O142" s="25" t="e">
        <f>IF(AND(#REF!&gt;=$B$139,#REF!&gt;=$B$139,#REF!&gt;=$B$139,#REF!&gt;=$B$139),#REF!,NA())</f>
        <v>#REF!</v>
      </c>
      <c r="P142" s="25" t="e">
        <f>IF(AND(#REF!&lt;=$B$140,#REF!&lt;=$B$140,#REF!&lt;=$B$140,#REF!&lt;=$B$140),#REF!,NA())</f>
        <v>#REF!</v>
      </c>
      <c r="Q142" s="25"/>
      <c r="R142" s="18"/>
    </row>
    <row r="143" spans="1:18" x14ac:dyDescent="0.25">
      <c r="A143" s="30" t="s">
        <v>28</v>
      </c>
      <c r="B143" s="19" t="e">
        <f>SUM(B137+(3*B138))</f>
        <v>#REF!</v>
      </c>
      <c r="D143" s="23" t="e">
        <f t="shared" si="63"/>
        <v>#REF!</v>
      </c>
      <c r="E143" s="24" t="e">
        <f t="shared" si="64"/>
        <v>#REF!</v>
      </c>
      <c r="F143" s="24" t="e">
        <f t="shared" si="65"/>
        <v>#REF!</v>
      </c>
      <c r="G143" s="25" t="e">
        <f t="shared" si="66"/>
        <v>#REF!</v>
      </c>
      <c r="H143" s="25" t="e">
        <f t="shared" si="67"/>
        <v>#REF!</v>
      </c>
      <c r="I143" s="24" t="e">
        <f t="shared" si="68"/>
        <v>#REF!</v>
      </c>
      <c r="J143" s="25" t="e">
        <f t="shared" si="69"/>
        <v>#REF!</v>
      </c>
      <c r="K143" s="25" t="e">
        <f>IF(#REF!&gt;=$B$143,#REF!,NA())</f>
        <v>#REF!</v>
      </c>
      <c r="L143" s="25" t="e">
        <f>IF(#REF!&lt;=$B$144,#REF!,NA())</f>
        <v>#REF!</v>
      </c>
      <c r="M143" s="25" t="e">
        <f>IF(AND(#REF!&gt;=$B$141,#REF!&gt;=$B$141),#REF!,NA())</f>
        <v>#REF!</v>
      </c>
      <c r="N143" s="25" t="e">
        <f>IF(AND(#REF!&lt;=$B$142,#REF!&lt;=$B$142),#REF!,NA())</f>
        <v>#REF!</v>
      </c>
      <c r="O143" s="25" t="e">
        <f>IF(AND(#REF!&gt;=$B$139,#REF!&gt;=$B$139,#REF!&gt;=$B$139,#REF!&gt;=$B$139),#REF!,NA())</f>
        <v>#REF!</v>
      </c>
      <c r="P143" s="25" t="e">
        <f>IF(AND(#REF!&lt;=$B$140,#REF!&lt;=$B$140,#REF!&lt;=$B$140,#REF!&lt;=$B$140),#REF!,NA())</f>
        <v>#REF!</v>
      </c>
      <c r="Q143" s="25"/>
      <c r="R143" s="18"/>
    </row>
    <row r="144" spans="1:18" x14ac:dyDescent="0.25">
      <c r="A144" s="31" t="s">
        <v>29</v>
      </c>
      <c r="B144" s="20" t="e">
        <f>SUM(B137-(3*B138))</f>
        <v>#REF!</v>
      </c>
      <c r="D144" s="23" t="e">
        <f t="shared" si="63"/>
        <v>#REF!</v>
      </c>
      <c r="E144" s="24" t="e">
        <f t="shared" si="64"/>
        <v>#REF!</v>
      </c>
      <c r="F144" s="24" t="e">
        <f t="shared" si="65"/>
        <v>#REF!</v>
      </c>
      <c r="G144" s="25" t="e">
        <f t="shared" si="66"/>
        <v>#REF!</v>
      </c>
      <c r="H144" s="25" t="e">
        <f t="shared" si="67"/>
        <v>#REF!</v>
      </c>
      <c r="I144" s="24" t="e">
        <f t="shared" si="68"/>
        <v>#REF!</v>
      </c>
      <c r="J144" s="25" t="e">
        <f t="shared" si="69"/>
        <v>#REF!</v>
      </c>
      <c r="K144" s="25" t="e">
        <f>IF(#REF!&gt;=$B$143,#REF!,NA())</f>
        <v>#REF!</v>
      </c>
      <c r="L144" s="25" t="e">
        <f>IF(#REF!&lt;=$B$144,#REF!,NA())</f>
        <v>#REF!</v>
      </c>
      <c r="M144" s="25" t="e">
        <f>IF(AND(#REF!&gt;=$B$141,#REF!&gt;=$B$141),#REF!,NA())</f>
        <v>#REF!</v>
      </c>
      <c r="N144" s="25" t="e">
        <f>IF(AND(#REF!&lt;=$B$142,#REF!&lt;=$B$142),#REF!,NA())</f>
        <v>#REF!</v>
      </c>
      <c r="O144" s="25" t="e">
        <f>IF(AND(#REF!&gt;=$B$139,#REF!&gt;=$B$139,#REF!&gt;=$B$139,#REF!&gt;=$B$139),#REF!,NA())</f>
        <v>#REF!</v>
      </c>
      <c r="P144" s="25" t="e">
        <f>IF(AND(#REF!&lt;=$B$140,#REF!&lt;=$B$140,#REF!&lt;=$B$140,#REF!&lt;=$B$140),#REF!,NA())</f>
        <v>#REF!</v>
      </c>
      <c r="Q144" s="25"/>
      <c r="R144" s="18"/>
    </row>
    <row r="145" spans="1:18" x14ac:dyDescent="0.25">
      <c r="D145" s="23" t="e">
        <f t="shared" si="63"/>
        <v>#REF!</v>
      </c>
      <c r="E145" s="24" t="e">
        <f t="shared" si="64"/>
        <v>#REF!</v>
      </c>
      <c r="F145" s="24" t="e">
        <f t="shared" si="65"/>
        <v>#REF!</v>
      </c>
      <c r="G145" s="25" t="e">
        <f t="shared" si="66"/>
        <v>#REF!</v>
      </c>
      <c r="H145" s="25" t="e">
        <f t="shared" si="67"/>
        <v>#REF!</v>
      </c>
      <c r="I145" s="24" t="e">
        <f t="shared" si="68"/>
        <v>#REF!</v>
      </c>
      <c r="J145" s="25" t="e">
        <f t="shared" si="69"/>
        <v>#REF!</v>
      </c>
      <c r="K145" s="25" t="e">
        <f>IF(#REF!&gt;=$B$143,#REF!,NA())</f>
        <v>#REF!</v>
      </c>
      <c r="L145" s="25" t="e">
        <f>IF(#REF!&lt;=$B$144,#REF!,NA())</f>
        <v>#REF!</v>
      </c>
      <c r="M145" s="25" t="e">
        <f>IF(AND(#REF!&gt;=$B$141,#REF!&gt;=$B$141),#REF!,NA())</f>
        <v>#REF!</v>
      </c>
      <c r="N145" s="25" t="e">
        <f>IF(AND(#REF!&lt;=$B$142,#REF!&lt;=$B$142),#REF!,NA())</f>
        <v>#REF!</v>
      </c>
      <c r="O145" s="25" t="e">
        <f>IF(AND(#REF!&gt;=$B$139,#REF!&gt;=$B$139,#REF!&gt;=$B$139,#REF!&gt;=$B$139),#REF!,NA())</f>
        <v>#REF!</v>
      </c>
      <c r="P145" s="25" t="e">
        <f>IF(AND(#REF!&lt;=$B$140,#REF!&lt;=$B$140,#REF!&lt;=$B$140,#REF!&lt;=$B$140),#REF!,NA())</f>
        <v>#REF!</v>
      </c>
      <c r="Q145" s="25" t="e">
        <f>IF(AND(#REF!&gt;=$B$137,#REF!&gt;= $B$137,#REF!&gt;= $B$137,#REF!&gt;= $B$137,#REF!&gt;= $B$137,#REF!&gt;= $B$137,#REF!&gt;= $B$137,#REF!&gt;= $B$137),#REF!,NA())</f>
        <v>#REF!</v>
      </c>
      <c r="R145" s="18" t="e">
        <f>IF(AND(#REF!&lt;=$B$137,#REF!&lt;= $B$137,#REF!&lt;= $B$137,#REF!&lt;= $B$137,#REF!&lt;= $B$137,#REF!&lt;= $B$137,#REF!&lt;= $B$137,#REF!&lt;= $B$137),#REF!,NA())</f>
        <v>#REF!</v>
      </c>
    </row>
    <row r="146" spans="1:18" x14ac:dyDescent="0.25">
      <c r="D146" s="23" t="e">
        <f t="shared" si="63"/>
        <v>#REF!</v>
      </c>
      <c r="E146" s="24" t="e">
        <f t="shared" si="64"/>
        <v>#REF!</v>
      </c>
      <c r="F146" s="24" t="e">
        <f t="shared" si="65"/>
        <v>#REF!</v>
      </c>
      <c r="G146" s="25" t="e">
        <f t="shared" si="66"/>
        <v>#REF!</v>
      </c>
      <c r="H146" s="25" t="e">
        <f t="shared" si="67"/>
        <v>#REF!</v>
      </c>
      <c r="I146" s="24" t="e">
        <f t="shared" si="68"/>
        <v>#REF!</v>
      </c>
      <c r="J146" s="25" t="e">
        <f t="shared" si="69"/>
        <v>#REF!</v>
      </c>
      <c r="K146" s="25" t="e">
        <f>IF(#REF!&gt;=$B$143,#REF!,NA())</f>
        <v>#REF!</v>
      </c>
      <c r="L146" s="25" t="e">
        <f>IF(#REF!&lt;=$B$144,#REF!,NA())</f>
        <v>#REF!</v>
      </c>
      <c r="M146" s="25" t="e">
        <f>IF(AND(#REF!&gt;=$B$141,#REF!&gt;=$B$141),#REF!,NA())</f>
        <v>#REF!</v>
      </c>
      <c r="N146" s="25" t="e">
        <f>IF(AND(#REF!&lt;=$B$142,#REF!&lt;=$B$142),#REF!,NA())</f>
        <v>#REF!</v>
      </c>
      <c r="O146" s="25" t="e">
        <f>IF(AND(#REF!&gt;=$B$139,#REF!&gt;=$B$139,#REF!&gt;=$B$139,#REF!&gt;=$B$139),#REF!,NA())</f>
        <v>#REF!</v>
      </c>
      <c r="P146" s="25" t="e">
        <f>IF(AND(#REF!&lt;=$B$140,#REF!&lt;=$B$140,#REF!&lt;=$B$140,#REF!&lt;=$B$140),#REF!,NA())</f>
        <v>#REF!</v>
      </c>
      <c r="Q146" s="25" t="e">
        <f>IF(AND(#REF!&gt;=$B$137,#REF!&gt;= $B$137,#REF!&gt;= $B$137,#REF!&gt;= $B$137,#REF!&gt;= $B$137,#REF!&gt;= $B$137,#REF!&gt;= $B$137,#REF!&gt;= $B$137),#REF!,NA())</f>
        <v>#REF!</v>
      </c>
      <c r="R146" s="18" t="e">
        <f>IF(AND(#REF!&lt;=$B$137,#REF!&lt;= $B$137,#REF!&lt;= $B$137,#REF!&lt;= $B$137,#REF!&lt;= $B$137,#REF!&lt;= $B$137,#REF!&lt;= $B$137,#REF!&lt;= $B$137),#REF!,NA())</f>
        <v>#REF!</v>
      </c>
    </row>
    <row r="147" spans="1:18" x14ac:dyDescent="0.25">
      <c r="D147" s="23" t="e">
        <f t="shared" si="63"/>
        <v>#REF!</v>
      </c>
      <c r="E147" s="24" t="e">
        <f t="shared" si="64"/>
        <v>#REF!</v>
      </c>
      <c r="F147" s="24" t="e">
        <f t="shared" si="65"/>
        <v>#REF!</v>
      </c>
      <c r="G147" s="25" t="e">
        <f t="shared" si="66"/>
        <v>#REF!</v>
      </c>
      <c r="H147" s="25" t="e">
        <f t="shared" si="67"/>
        <v>#REF!</v>
      </c>
      <c r="I147" s="24" t="e">
        <f t="shared" si="68"/>
        <v>#REF!</v>
      </c>
      <c r="J147" s="25" t="e">
        <f t="shared" si="69"/>
        <v>#REF!</v>
      </c>
      <c r="K147" s="25" t="e">
        <f>IF(#REF!&gt;=$B$143,#REF!,NA())</f>
        <v>#REF!</v>
      </c>
      <c r="L147" s="25" t="e">
        <f>IF(#REF!&lt;=$B$144,#REF!,NA())</f>
        <v>#REF!</v>
      </c>
      <c r="M147" s="25" t="e">
        <f>IF(AND(#REF!&gt;=$B$141,#REF!&gt;=$B$141),#REF!,NA())</f>
        <v>#REF!</v>
      </c>
      <c r="N147" s="25" t="e">
        <f>IF(AND(#REF!&lt;=$B$142,#REF!&lt;=$B$142),#REF!,NA())</f>
        <v>#REF!</v>
      </c>
      <c r="O147" s="25" t="e">
        <f>IF(AND(#REF!&gt;=$B$139,#REF!&gt;=$B$139,#REF!&gt;=$B$139,#REF!&gt;=$B$139),#REF!,NA())</f>
        <v>#REF!</v>
      </c>
      <c r="P147" s="25" t="e">
        <f>IF(AND(#REF!&lt;=$B$140,#REF!&lt;=$B$140,#REF!&lt;=$B$140,#REF!&lt;=$B$140),#REF!,NA())</f>
        <v>#REF!</v>
      </c>
      <c r="Q147" s="25" t="e">
        <f>IF(AND(#REF!&gt;=$B$137,#REF!&gt;= $B$137,#REF!&gt;= $B$137,#REF!&gt;= $B$137,#REF!&gt;= $B$137,#REF!&gt;= $B$137,#REF!&gt;= $B$137,#REF!&gt;= $B$137),#REF!,NA())</f>
        <v>#REF!</v>
      </c>
      <c r="R147" s="18" t="e">
        <f>IF(AND(#REF!&lt;=$B$137,#REF!&lt;= $B$137,#REF!&lt;= $B$137,#REF!&lt;= $B$137,#REF!&lt;= $B$137,#REF!&lt;= $B$137,#REF!&lt;= $B$137,#REF!&lt;= $B$137),#REF!,NA())</f>
        <v>#REF!</v>
      </c>
    </row>
    <row r="148" spans="1:18" x14ac:dyDescent="0.25">
      <c r="D148" s="23" t="e">
        <f t="shared" si="63"/>
        <v>#REF!</v>
      </c>
      <c r="E148" s="24" t="e">
        <f t="shared" si="64"/>
        <v>#REF!</v>
      </c>
      <c r="F148" s="24" t="e">
        <f t="shared" si="65"/>
        <v>#REF!</v>
      </c>
      <c r="G148" s="25" t="e">
        <f t="shared" si="66"/>
        <v>#REF!</v>
      </c>
      <c r="H148" s="25" t="e">
        <f t="shared" si="67"/>
        <v>#REF!</v>
      </c>
      <c r="I148" s="24" t="e">
        <f t="shared" si="68"/>
        <v>#REF!</v>
      </c>
      <c r="J148" s="25" t="e">
        <f t="shared" si="69"/>
        <v>#REF!</v>
      </c>
      <c r="K148" s="25" t="e">
        <f>IF(#REF!&gt;=$B$143,#REF!,NA())</f>
        <v>#REF!</v>
      </c>
      <c r="L148" s="25" t="e">
        <f>IF(#REF!&lt;=$B$144,#REF!,NA())</f>
        <v>#REF!</v>
      </c>
      <c r="M148" s="25" t="e">
        <f>IF(AND(#REF!&gt;=$B$141,#REF!&gt;=$B$141),#REF!,NA())</f>
        <v>#REF!</v>
      </c>
      <c r="N148" s="25" t="e">
        <f>IF(AND(#REF!&lt;=$B$142,#REF!&lt;=$B$142),#REF!,NA())</f>
        <v>#REF!</v>
      </c>
      <c r="O148" s="25" t="e">
        <f>IF(AND(#REF!&gt;=$B$139,#REF!&gt;=$B$139,#REF!&gt;=$B$139,#REF!&gt;=$B$139),#REF!,NA())</f>
        <v>#REF!</v>
      </c>
      <c r="P148" s="25" t="e">
        <f>IF(AND(#REF!&lt;=$B$140,#REF!&lt;=$B$140,#REF!&lt;=$B$140,#REF!&lt;=$B$140),#REF!,NA())</f>
        <v>#REF!</v>
      </c>
      <c r="Q148" s="25" t="e">
        <f>IF(AND(#REF!&gt;=$B$137,#REF!&gt;= $B$137,#REF!&gt;= $B$137,#REF!&gt;= $B$137,#REF!&gt;= $B$137,#REF!&gt;= $B$137,#REF!&gt;= $B$137,#REF!&gt;= $B$137),#REF!,NA())</f>
        <v>#REF!</v>
      </c>
      <c r="R148" s="18" t="e">
        <f>IF(AND(#REF!&lt;=$B$137,#REF!&lt;= $B$137,#REF!&lt;= $B$137,#REF!&lt;= $B$137,#REF!&lt;= $B$137,#REF!&lt;= $B$137,#REF!&lt;= $B$137,#REF!&lt;= $B$137),#REF!,NA())</f>
        <v>#REF!</v>
      </c>
    </row>
    <row r="149" spans="1:18" x14ac:dyDescent="0.25">
      <c r="D149" s="26" t="e">
        <f>SUM($B$137)</f>
        <v>#REF!</v>
      </c>
      <c r="E149" s="27" t="e">
        <f t="shared" si="64"/>
        <v>#REF!</v>
      </c>
      <c r="F149" s="27" t="e">
        <f t="shared" si="65"/>
        <v>#REF!</v>
      </c>
      <c r="G149" s="28" t="e">
        <f t="shared" si="66"/>
        <v>#REF!</v>
      </c>
      <c r="H149" s="28" t="e">
        <f t="shared" si="67"/>
        <v>#REF!</v>
      </c>
      <c r="I149" s="27" t="e">
        <f t="shared" si="68"/>
        <v>#REF!</v>
      </c>
      <c r="J149" s="28" t="e">
        <f t="shared" si="69"/>
        <v>#REF!</v>
      </c>
      <c r="K149" s="28" t="e">
        <f>IF(#REF!&gt;=$B$143,#REF!,NA())</f>
        <v>#REF!</v>
      </c>
      <c r="L149" s="28" t="e">
        <f>IF(#REF!&lt;=$B$144,#REF!,NA())</f>
        <v>#REF!</v>
      </c>
      <c r="M149" s="28" t="e">
        <f>IF(AND(#REF!&gt;=$B$141,#REF!&gt;=$B$141),#REF!,NA())</f>
        <v>#REF!</v>
      </c>
      <c r="N149" s="28" t="e">
        <f>IF(AND(#REF!&lt;=$B$142,#REF!&lt;=$B$142),#REF!,NA())</f>
        <v>#REF!</v>
      </c>
      <c r="O149" s="28" t="e">
        <f>IF(AND(#REF!&gt;=$B$139,#REF!&gt;=$B$139,#REF!&gt;=$B$139,#REF!&gt;=$B$139),#REF!,NA())</f>
        <v>#REF!</v>
      </c>
      <c r="P149" s="28" t="e">
        <f>IF(AND(#REF!&lt;=$B$140,#REF!&lt;=$B$140,#REF!&lt;=$B$140,#REF!&lt;=$B$140),#REF!,NA())</f>
        <v>#REF!</v>
      </c>
      <c r="Q149" s="28" t="e">
        <f>IF(AND(#REF!&gt;=$B$137,#REF!&gt;= $B$137,#REF!&gt;= $B$137,#REF!&gt;= $B$137,#REF!&gt;= $B$137,#REF!&gt;= $B$137,#REF!&gt;= $B$137,#REF!&gt;= $B$137),#REF!,NA())</f>
        <v>#REF!</v>
      </c>
      <c r="R149" s="20" t="e">
        <f>IF(AND(#REF!&lt;=$B$137,#REF!&lt;= $B$137,#REF!&lt;= $B$137,#REF!&lt;= $B$137,#REF!&lt;= $B$137,#REF!&lt;= $B$137,#REF!&lt;= $B$137,#REF!&lt;= $B$137),#REF!,NA())</f>
        <v>#REF!</v>
      </c>
    </row>
    <row r="151" spans="1:18" ht="23.25" x14ac:dyDescent="0.35">
      <c r="A151" s="22" t="s">
        <v>56</v>
      </c>
    </row>
    <row r="152" spans="1:18" ht="15.75" thickBot="1" x14ac:dyDescent="0.3">
      <c r="A152" s="29" t="s">
        <v>22</v>
      </c>
      <c r="B152" s="21" t="e">
        <f>AVERAGE(#REF!)</f>
        <v>#REF!</v>
      </c>
      <c r="D152" s="32" t="s">
        <v>31</v>
      </c>
      <c r="E152" s="33" t="s">
        <v>45</v>
      </c>
      <c r="F152" s="33" t="s">
        <v>32</v>
      </c>
      <c r="G152" s="33" t="s">
        <v>33</v>
      </c>
      <c r="H152" s="33" t="s">
        <v>34</v>
      </c>
      <c r="I152" s="33" t="s">
        <v>35</v>
      </c>
      <c r="J152" s="33" t="s">
        <v>36</v>
      </c>
      <c r="K152" s="34" t="s">
        <v>37</v>
      </c>
      <c r="L152" s="33" t="s">
        <v>38</v>
      </c>
      <c r="M152" s="34" t="s">
        <v>39</v>
      </c>
      <c r="N152" s="34" t="s">
        <v>40</v>
      </c>
      <c r="O152" s="34" t="s">
        <v>41</v>
      </c>
      <c r="P152" s="34" t="s">
        <v>42</v>
      </c>
      <c r="Q152" s="34" t="s">
        <v>43</v>
      </c>
      <c r="R152" s="35" t="s">
        <v>44</v>
      </c>
    </row>
    <row r="153" spans="1:18" ht="15.75" thickTop="1" x14ac:dyDescent="0.25">
      <c r="A153" s="30" t="s">
        <v>23</v>
      </c>
      <c r="B153" s="18" t="e">
        <f>_xlfn.STDEV.P(#REF!,#REF!,#REF!,#REF!,#REF!,#REF!,#REF!,#REF!,#REF!,#REF!,#REF!,#REF!)</f>
        <v>#REF!</v>
      </c>
      <c r="D153" s="23" t="e">
        <f>SUM($B$152)</f>
        <v>#REF!</v>
      </c>
      <c r="E153" s="24" t="e">
        <f>SUM($B$154)</f>
        <v>#REF!</v>
      </c>
      <c r="F153" s="24" t="e">
        <f>SUM($B$155)</f>
        <v>#REF!</v>
      </c>
      <c r="G153" s="25" t="e">
        <f>SUM($B$156)</f>
        <v>#REF!</v>
      </c>
      <c r="H153" s="25" t="e">
        <f>SUM($B$157)</f>
        <v>#REF!</v>
      </c>
      <c r="I153" s="24" t="e">
        <f>SUM($B$158)</f>
        <v>#REF!</v>
      </c>
      <c r="J153" s="25" t="e">
        <f>SUM($B$159)</f>
        <v>#REF!</v>
      </c>
      <c r="K153" s="25" t="e">
        <f>IF(#REF!&gt;=$B$158,#REF!,NA())</f>
        <v>#REF!</v>
      </c>
      <c r="L153" s="25" t="e">
        <f>IF(#REF!&lt;=$B$159,#REF!,NA())</f>
        <v>#REF!</v>
      </c>
      <c r="M153" s="25"/>
      <c r="N153" s="25"/>
      <c r="O153" s="25"/>
      <c r="P153" s="25"/>
      <c r="Q153" s="25"/>
      <c r="R153" s="18"/>
    </row>
    <row r="154" spans="1:18" x14ac:dyDescent="0.25">
      <c r="A154" s="30" t="s">
        <v>24</v>
      </c>
      <c r="B154" s="19" t="e">
        <f>SUM(B152+B153)</f>
        <v>#REF!</v>
      </c>
      <c r="D154" s="23" t="e">
        <f t="shared" ref="D154:D164" si="70">SUM($B$152)</f>
        <v>#REF!</v>
      </c>
      <c r="E154" s="24" t="e">
        <f t="shared" ref="E154:E164" si="71">SUM($B$154)</f>
        <v>#REF!</v>
      </c>
      <c r="F154" s="24" t="e">
        <f t="shared" ref="F154:F164" si="72">SUM($B$155)</f>
        <v>#REF!</v>
      </c>
      <c r="G154" s="25" t="e">
        <f t="shared" ref="G154:G164" si="73">SUM($B$156)</f>
        <v>#REF!</v>
      </c>
      <c r="H154" s="25" t="e">
        <f t="shared" ref="H154:H164" si="74">SUM($B$157)</f>
        <v>#REF!</v>
      </c>
      <c r="I154" s="24" t="e">
        <f t="shared" ref="I154:I164" si="75">SUM($B$158)</f>
        <v>#REF!</v>
      </c>
      <c r="J154" s="25" t="e">
        <f t="shared" ref="J154:J164" si="76">SUM($B$159)</f>
        <v>#REF!</v>
      </c>
      <c r="K154" s="25" t="e">
        <f>IF(#REF!&gt;=$B$158,#REF!,NA())</f>
        <v>#REF!</v>
      </c>
      <c r="L154" s="25" t="e">
        <f>IF(#REF!&lt;=$B$159,#REF!,NA())</f>
        <v>#REF!</v>
      </c>
      <c r="M154" s="25" t="e">
        <f>IF(AND(#REF!&gt;=$B$156,#REF!&gt;=$B$156),#REF!,NA())</f>
        <v>#REF!</v>
      </c>
      <c r="N154" s="25" t="e">
        <f>IF(AND(#REF!&lt;=$B$157,#REF!&lt;=$B$157),#REF!,NA())</f>
        <v>#REF!</v>
      </c>
      <c r="O154" s="25"/>
      <c r="P154" s="25"/>
      <c r="Q154" s="25"/>
      <c r="R154" s="18"/>
    </row>
    <row r="155" spans="1:18" x14ac:dyDescent="0.25">
      <c r="A155" s="30" t="s">
        <v>25</v>
      </c>
      <c r="B155" s="19" t="e">
        <f>SUM(B152-B153)</f>
        <v>#REF!</v>
      </c>
      <c r="D155" s="23" t="e">
        <f t="shared" si="70"/>
        <v>#REF!</v>
      </c>
      <c r="E155" s="24" t="e">
        <f t="shared" si="71"/>
        <v>#REF!</v>
      </c>
      <c r="F155" s="24" t="e">
        <f t="shared" si="72"/>
        <v>#REF!</v>
      </c>
      <c r="G155" s="25" t="e">
        <f t="shared" si="73"/>
        <v>#REF!</v>
      </c>
      <c r="H155" s="25" t="e">
        <f t="shared" si="74"/>
        <v>#REF!</v>
      </c>
      <c r="I155" s="24" t="e">
        <f t="shared" si="75"/>
        <v>#REF!</v>
      </c>
      <c r="J155" s="25" t="e">
        <f t="shared" si="76"/>
        <v>#REF!</v>
      </c>
      <c r="K155" s="25" t="e">
        <f>IF(#REF!&gt;=$B$158,#REF!,NA())</f>
        <v>#REF!</v>
      </c>
      <c r="L155" s="25" t="e">
        <f>IF(#REF!&lt;=$B$159,#REF!,NA())</f>
        <v>#REF!</v>
      </c>
      <c r="M155" s="25" t="e">
        <f>IF(AND(#REF!&gt;=$B$156,#REF!&gt;=$B$156),#REF!,NA())</f>
        <v>#REF!</v>
      </c>
      <c r="N155" s="25" t="e">
        <f>IF(AND(#REF!&lt;=$B$157,#REF!&lt;=$B$157),#REF!,NA())</f>
        <v>#REF!</v>
      </c>
      <c r="O155" s="25"/>
      <c r="P155" s="25"/>
      <c r="Q155" s="25"/>
      <c r="R155" s="18"/>
    </row>
    <row r="156" spans="1:18" x14ac:dyDescent="0.25">
      <c r="A156" s="30" t="s">
        <v>26</v>
      </c>
      <c r="B156" s="18" t="e">
        <f>SUM(B152+(2*B153))</f>
        <v>#REF!</v>
      </c>
      <c r="D156" s="23" t="e">
        <f t="shared" si="70"/>
        <v>#REF!</v>
      </c>
      <c r="E156" s="24" t="e">
        <f t="shared" si="71"/>
        <v>#REF!</v>
      </c>
      <c r="F156" s="24" t="e">
        <f t="shared" si="72"/>
        <v>#REF!</v>
      </c>
      <c r="G156" s="25" t="e">
        <f t="shared" si="73"/>
        <v>#REF!</v>
      </c>
      <c r="H156" s="25" t="e">
        <f t="shared" si="74"/>
        <v>#REF!</v>
      </c>
      <c r="I156" s="24" t="e">
        <f t="shared" si="75"/>
        <v>#REF!</v>
      </c>
      <c r="J156" s="25" t="e">
        <f t="shared" si="76"/>
        <v>#REF!</v>
      </c>
      <c r="K156" s="25" t="e">
        <f>IF(#REF!&gt;=$B$158,#REF!,NA())</f>
        <v>#REF!</v>
      </c>
      <c r="L156" s="25" t="e">
        <f>IF(#REF!&lt;=$B$159,#REF!,NA())</f>
        <v>#REF!</v>
      </c>
      <c r="M156" s="25" t="e">
        <f>IF(AND(#REF!&gt;=$B$156,#REF!&gt;=$B$156),#REF!,NA())</f>
        <v>#REF!</v>
      </c>
      <c r="N156" s="25" t="e">
        <f>IF(AND(#REF!&lt;=$B$157,#REF!&lt;=$B$157),#REF!,NA())</f>
        <v>#REF!</v>
      </c>
      <c r="O156" s="25" t="e">
        <f>IF(AND(#REF!&gt;=$B$154,#REF!&gt;=$B$154,#REF!&gt;=$B$154,#REF!&gt;=$B$154),#REF!,NA())</f>
        <v>#REF!</v>
      </c>
      <c r="P156" s="25" t="e">
        <f>IF(AND(#REF!&lt;=$B$155,#REF!&lt;=$B$155,#REF!&lt;=$B$155,#REF!&lt;=$B$155),#REF!,NA())</f>
        <v>#REF!</v>
      </c>
      <c r="Q156" s="25"/>
      <c r="R156" s="18"/>
    </row>
    <row r="157" spans="1:18" x14ac:dyDescent="0.25">
      <c r="A157" s="30" t="s">
        <v>27</v>
      </c>
      <c r="B157" s="18" t="e">
        <f>SUM(B152-(2*B153))</f>
        <v>#REF!</v>
      </c>
      <c r="D157" s="23" t="e">
        <f t="shared" si="70"/>
        <v>#REF!</v>
      </c>
      <c r="E157" s="24" t="e">
        <f t="shared" si="71"/>
        <v>#REF!</v>
      </c>
      <c r="F157" s="24" t="e">
        <f t="shared" si="72"/>
        <v>#REF!</v>
      </c>
      <c r="G157" s="25" t="e">
        <f t="shared" si="73"/>
        <v>#REF!</v>
      </c>
      <c r="H157" s="25" t="e">
        <f t="shared" si="74"/>
        <v>#REF!</v>
      </c>
      <c r="I157" s="24" t="e">
        <f t="shared" si="75"/>
        <v>#REF!</v>
      </c>
      <c r="J157" s="25" t="e">
        <f t="shared" si="76"/>
        <v>#REF!</v>
      </c>
      <c r="K157" s="25" t="e">
        <f>IF(#REF!&gt;=$B$158,#REF!,NA())</f>
        <v>#REF!</v>
      </c>
      <c r="L157" s="25" t="e">
        <f>IF(#REF!&lt;=$B$159,#REF!,NA())</f>
        <v>#REF!</v>
      </c>
      <c r="M157" s="25" t="e">
        <f>IF(AND(#REF!&gt;=$B$156,#REF!&gt;=$B$156),#REF!,NA())</f>
        <v>#REF!</v>
      </c>
      <c r="N157" s="25" t="e">
        <f>IF(AND(#REF!&lt;=$B$157,#REF!&lt;=$B$157),#REF!,NA())</f>
        <v>#REF!</v>
      </c>
      <c r="O157" s="25" t="e">
        <f>IF(AND(#REF!&gt;=$B$154,#REF!&gt;=$B$154,#REF!&gt;=$B$154,#REF!&gt;=$B$154),#REF!,NA())</f>
        <v>#REF!</v>
      </c>
      <c r="P157" s="25" t="e">
        <f>IF(AND(#REF!&lt;=$B$155,#REF!&lt;=$B$155,#REF!&lt;=$B$155,#REF!&lt;=$B$155),#REF!,NA())</f>
        <v>#REF!</v>
      </c>
      <c r="Q157" s="25"/>
      <c r="R157" s="18"/>
    </row>
    <row r="158" spans="1:18" x14ac:dyDescent="0.25">
      <c r="A158" s="30" t="s">
        <v>28</v>
      </c>
      <c r="B158" s="19" t="e">
        <f>SUM(B152+(3*B153))</f>
        <v>#REF!</v>
      </c>
      <c r="D158" s="23" t="e">
        <f t="shared" si="70"/>
        <v>#REF!</v>
      </c>
      <c r="E158" s="24" t="e">
        <f t="shared" si="71"/>
        <v>#REF!</v>
      </c>
      <c r="F158" s="24" t="e">
        <f t="shared" si="72"/>
        <v>#REF!</v>
      </c>
      <c r="G158" s="25" t="e">
        <f t="shared" si="73"/>
        <v>#REF!</v>
      </c>
      <c r="H158" s="25" t="e">
        <f t="shared" si="74"/>
        <v>#REF!</v>
      </c>
      <c r="I158" s="24" t="e">
        <f t="shared" si="75"/>
        <v>#REF!</v>
      </c>
      <c r="J158" s="25" t="e">
        <f t="shared" si="76"/>
        <v>#REF!</v>
      </c>
      <c r="K158" s="25" t="e">
        <f>IF(#REF!&gt;=$B$158,#REF!,NA())</f>
        <v>#REF!</v>
      </c>
      <c r="L158" s="25" t="e">
        <f>IF(#REF!&lt;=$B$159,#REF!,NA())</f>
        <v>#REF!</v>
      </c>
      <c r="M158" s="25" t="e">
        <f>IF(AND(#REF!&gt;=$B$156,#REF!&gt;=$B$156),#REF!,NA())</f>
        <v>#REF!</v>
      </c>
      <c r="N158" s="25" t="e">
        <f>IF(AND(#REF!&lt;=$B$157,#REF!&lt;=$B$157),#REF!,NA())</f>
        <v>#REF!</v>
      </c>
      <c r="O158" s="25" t="e">
        <f>IF(AND(#REF!&gt;=$B$154,#REF!&gt;=$B$154,#REF!&gt;=$B$154,#REF!&gt;=$B$154),#REF!,NA())</f>
        <v>#REF!</v>
      </c>
      <c r="P158" s="25" t="e">
        <f>IF(AND(#REF!&lt;=$B$155,#REF!&lt;=$B$155,#REF!&lt;=$B$155,#REF!&lt;=$B$155),#REF!,NA())</f>
        <v>#REF!</v>
      </c>
      <c r="Q158" s="25"/>
      <c r="R158" s="18"/>
    </row>
    <row r="159" spans="1:18" x14ac:dyDescent="0.25">
      <c r="A159" s="31" t="s">
        <v>29</v>
      </c>
      <c r="B159" s="20" t="e">
        <f>SUM(B152-(3*B153))</f>
        <v>#REF!</v>
      </c>
      <c r="D159" s="23" t="e">
        <f t="shared" si="70"/>
        <v>#REF!</v>
      </c>
      <c r="E159" s="24" t="e">
        <f t="shared" si="71"/>
        <v>#REF!</v>
      </c>
      <c r="F159" s="24" t="e">
        <f t="shared" si="72"/>
        <v>#REF!</v>
      </c>
      <c r="G159" s="25" t="e">
        <f t="shared" si="73"/>
        <v>#REF!</v>
      </c>
      <c r="H159" s="25" t="e">
        <f t="shared" si="74"/>
        <v>#REF!</v>
      </c>
      <c r="I159" s="24" t="e">
        <f t="shared" si="75"/>
        <v>#REF!</v>
      </c>
      <c r="J159" s="25" t="e">
        <f t="shared" si="76"/>
        <v>#REF!</v>
      </c>
      <c r="K159" s="25" t="e">
        <f>IF(#REF!&gt;=$B$158,#REF!,NA())</f>
        <v>#REF!</v>
      </c>
      <c r="L159" s="25" t="e">
        <f>IF(#REF!&lt;=$B$159,#REF!,NA())</f>
        <v>#REF!</v>
      </c>
      <c r="M159" s="25" t="e">
        <f>IF(AND(#REF!&gt;=$B$156,#REF!&gt;=$B$156),#REF!,NA())</f>
        <v>#REF!</v>
      </c>
      <c r="N159" s="25" t="e">
        <f>IF(AND(#REF!&lt;=$B$157,#REF!&lt;=$B$157),#REF!,NA())</f>
        <v>#REF!</v>
      </c>
      <c r="O159" s="25" t="e">
        <f>IF(AND(#REF!&gt;=$B$154,#REF!&gt;=$B$154,#REF!&gt;=$B$154,#REF!&gt;=$B$154),#REF!,NA())</f>
        <v>#REF!</v>
      </c>
      <c r="P159" s="25" t="e">
        <f>IF(AND(#REF!&lt;=$B$155,#REF!&lt;=$B$155,#REF!&lt;=$B$155,#REF!&lt;=$B$155),#REF!,NA())</f>
        <v>#REF!</v>
      </c>
      <c r="Q159" s="25"/>
      <c r="R159" s="18"/>
    </row>
    <row r="160" spans="1:18" x14ac:dyDescent="0.25">
      <c r="D160" s="23" t="e">
        <f t="shared" si="70"/>
        <v>#REF!</v>
      </c>
      <c r="E160" s="24" t="e">
        <f t="shared" si="71"/>
        <v>#REF!</v>
      </c>
      <c r="F160" s="24" t="e">
        <f t="shared" si="72"/>
        <v>#REF!</v>
      </c>
      <c r="G160" s="25" t="e">
        <f t="shared" si="73"/>
        <v>#REF!</v>
      </c>
      <c r="H160" s="25" t="e">
        <f t="shared" si="74"/>
        <v>#REF!</v>
      </c>
      <c r="I160" s="24" t="e">
        <f t="shared" si="75"/>
        <v>#REF!</v>
      </c>
      <c r="J160" s="25" t="e">
        <f t="shared" si="76"/>
        <v>#REF!</v>
      </c>
      <c r="K160" s="25" t="e">
        <f>IF(#REF!&gt;=$B$158,#REF!,NA())</f>
        <v>#REF!</v>
      </c>
      <c r="L160" s="25" t="e">
        <f>IF(#REF!&lt;=$B$159,#REF!,NA())</f>
        <v>#REF!</v>
      </c>
      <c r="M160" s="25" t="e">
        <f>IF(AND(#REF!&gt;=$B$156,#REF!&gt;=$B$156),#REF!,NA())</f>
        <v>#REF!</v>
      </c>
      <c r="N160" s="25" t="e">
        <f>IF(AND(#REF!&lt;=$B$157,#REF!&lt;=$B$157),#REF!,NA())</f>
        <v>#REF!</v>
      </c>
      <c r="O160" s="25" t="e">
        <f>IF(AND(#REF!&gt;=$B$154,#REF!&gt;=$B$154,#REF!&gt;=$B$154,#REF!&gt;=$B$154),#REF!,NA())</f>
        <v>#REF!</v>
      </c>
      <c r="P160" s="25" t="e">
        <f>IF(AND(#REF!&lt;=$B$155,#REF!&lt;=$B$155,#REF!&lt;=$B$155,#REF!&lt;=$B$155),#REF!,NA())</f>
        <v>#REF!</v>
      </c>
      <c r="Q160" s="25" t="e">
        <f>IF(AND(#REF!&gt;=$B$152,#REF!&gt;= $B$152,#REF!&gt;= $B$152,#REF!&gt;= $B$152,#REF!&gt;= $B$152,#REF!&gt;= $B$152,#REF!&gt;= $B$152,#REF!&gt;= $B$152),#REF!,NA())</f>
        <v>#REF!</v>
      </c>
      <c r="R160" s="18" t="e">
        <f>IF(AND(#REF!&lt;=$B$152,#REF!&lt;= $B$152,#REF!&lt;= $B$152,#REF!&lt;= $B$152,#REF!&lt;= $B$152,#REF!&lt;= $B$152,#REF!&lt;= $B$152,#REF!&lt;= $B$152),#REF!,NA())</f>
        <v>#REF!</v>
      </c>
    </row>
    <row r="161" spans="1:18" x14ac:dyDescent="0.25">
      <c r="D161" s="23" t="e">
        <f t="shared" si="70"/>
        <v>#REF!</v>
      </c>
      <c r="E161" s="24" t="e">
        <f t="shared" si="71"/>
        <v>#REF!</v>
      </c>
      <c r="F161" s="24" t="e">
        <f t="shared" si="72"/>
        <v>#REF!</v>
      </c>
      <c r="G161" s="25" t="e">
        <f t="shared" si="73"/>
        <v>#REF!</v>
      </c>
      <c r="H161" s="25" t="e">
        <f t="shared" si="74"/>
        <v>#REF!</v>
      </c>
      <c r="I161" s="24" t="e">
        <f t="shared" si="75"/>
        <v>#REF!</v>
      </c>
      <c r="J161" s="25" t="e">
        <f t="shared" si="76"/>
        <v>#REF!</v>
      </c>
      <c r="K161" s="25" t="e">
        <f>IF(#REF!&gt;=$B$158,#REF!,NA())</f>
        <v>#REF!</v>
      </c>
      <c r="L161" s="25" t="e">
        <f>IF(#REF!&lt;=$B$159,#REF!,NA())</f>
        <v>#REF!</v>
      </c>
      <c r="M161" s="25" t="e">
        <f>IF(AND(#REF!&gt;=$B$156,#REF!&gt;=$B$156),#REF!,NA())</f>
        <v>#REF!</v>
      </c>
      <c r="N161" s="25" t="e">
        <f>IF(AND(#REF!&lt;=$B$157,#REF!&lt;=$B$157),#REF!,NA())</f>
        <v>#REF!</v>
      </c>
      <c r="O161" s="25" t="e">
        <f>IF(AND(#REF!&gt;=$B$154,#REF!&gt;=$B$154,#REF!&gt;=$B$154,#REF!&gt;=$B$154),#REF!,NA())</f>
        <v>#REF!</v>
      </c>
      <c r="P161" s="25" t="e">
        <f>IF(AND(#REF!&lt;=$B$155,#REF!&lt;=$B$155,#REF!&lt;=$B$155,#REF!&lt;=$B$155),#REF!,NA())</f>
        <v>#REF!</v>
      </c>
      <c r="Q161" s="25" t="e">
        <f>IF(AND(#REF!&gt;=$B$152,#REF!&gt;= $B$152,#REF!&gt;= $B$152,#REF!&gt;= $B$152,#REF!&gt;= $B$152,#REF!&gt;= $B$152,#REF!&gt;= $B$152,#REF!&gt;= $B$152),#REF!,NA())</f>
        <v>#REF!</v>
      </c>
      <c r="R161" s="18" t="e">
        <f>IF(AND(#REF!&lt;=$B$152,#REF!&lt;= $B$152,#REF!&lt;= $B$152,#REF!&lt;= $B$152,#REF!&lt;= $B$152,#REF!&lt;= $B$152,#REF!&lt;= $B$152,#REF!&lt;= $B$152),#REF!,NA())</f>
        <v>#REF!</v>
      </c>
    </row>
    <row r="162" spans="1:18" x14ac:dyDescent="0.25">
      <c r="D162" s="23" t="e">
        <f t="shared" si="70"/>
        <v>#REF!</v>
      </c>
      <c r="E162" s="24" t="e">
        <f t="shared" si="71"/>
        <v>#REF!</v>
      </c>
      <c r="F162" s="24" t="e">
        <f t="shared" si="72"/>
        <v>#REF!</v>
      </c>
      <c r="G162" s="25" t="e">
        <f t="shared" si="73"/>
        <v>#REF!</v>
      </c>
      <c r="H162" s="25" t="e">
        <f t="shared" si="74"/>
        <v>#REF!</v>
      </c>
      <c r="I162" s="24" t="e">
        <f t="shared" si="75"/>
        <v>#REF!</v>
      </c>
      <c r="J162" s="25" t="e">
        <f t="shared" si="76"/>
        <v>#REF!</v>
      </c>
      <c r="K162" s="25" t="e">
        <f>IF(#REF!&gt;=$B$158,#REF!,NA())</f>
        <v>#REF!</v>
      </c>
      <c r="L162" s="25" t="e">
        <f>IF(#REF!&lt;=$B$159,#REF!,NA())</f>
        <v>#REF!</v>
      </c>
      <c r="M162" s="25" t="e">
        <f>IF(AND(#REF!&gt;=$B$156,#REF!&gt;=$B$156),#REF!,NA())</f>
        <v>#REF!</v>
      </c>
      <c r="N162" s="25" t="e">
        <f>IF(AND(#REF!&lt;=$B$157,#REF!&lt;=$B$157),#REF!,NA())</f>
        <v>#REF!</v>
      </c>
      <c r="O162" s="25" t="e">
        <f>IF(AND(#REF!&gt;=$B$154,#REF!&gt;=$B$154,#REF!&gt;=$B$154,#REF!&gt;=$B$154),#REF!,NA())</f>
        <v>#REF!</v>
      </c>
      <c r="P162" s="25" t="e">
        <f>IF(AND(#REF!&lt;=$B$155,#REF!&lt;=$B$155,#REF!&lt;=$B$155,#REF!&lt;=$B$155),#REF!,NA())</f>
        <v>#REF!</v>
      </c>
      <c r="Q162" s="25" t="e">
        <f>IF(AND(#REF!&gt;=$B$152,#REF!&gt;= $B$152,#REF!&gt;= $B$152,#REF!&gt;= $B$152,#REF!&gt;= $B$152,#REF!&gt;= $B$152,#REF!&gt;= $B$152,#REF!&gt;= $B$152),#REF!,NA())</f>
        <v>#REF!</v>
      </c>
      <c r="R162" s="18" t="e">
        <f>IF(AND(#REF!&lt;=$B$152,#REF!&lt;= $B$152,#REF!&lt;= $B$152,#REF!&lt;= $B$152,#REF!&lt;= $B$152,#REF!&lt;= $B$152,#REF!&lt;= $B$152,#REF!&lt;= $B$152),#REF!,NA())</f>
        <v>#REF!</v>
      </c>
    </row>
    <row r="163" spans="1:18" x14ac:dyDescent="0.25">
      <c r="D163" s="23" t="e">
        <f t="shared" si="70"/>
        <v>#REF!</v>
      </c>
      <c r="E163" s="24" t="e">
        <f t="shared" si="71"/>
        <v>#REF!</v>
      </c>
      <c r="F163" s="24" t="e">
        <f t="shared" si="72"/>
        <v>#REF!</v>
      </c>
      <c r="G163" s="25" t="e">
        <f t="shared" si="73"/>
        <v>#REF!</v>
      </c>
      <c r="H163" s="25" t="e">
        <f t="shared" si="74"/>
        <v>#REF!</v>
      </c>
      <c r="I163" s="24" t="e">
        <f t="shared" si="75"/>
        <v>#REF!</v>
      </c>
      <c r="J163" s="25" t="e">
        <f t="shared" si="76"/>
        <v>#REF!</v>
      </c>
      <c r="K163" s="25" t="e">
        <f>IF(#REF!&gt;=$B$158,#REF!,NA())</f>
        <v>#REF!</v>
      </c>
      <c r="L163" s="25" t="e">
        <f>IF(#REF!&lt;=$B$159,#REF!,NA())</f>
        <v>#REF!</v>
      </c>
      <c r="M163" s="25" t="e">
        <f>IF(AND(#REF!&gt;=$B$156,#REF!&gt;=$B$156),#REF!,NA())</f>
        <v>#REF!</v>
      </c>
      <c r="N163" s="25" t="e">
        <f>IF(AND(#REF!&lt;=$B$157,#REF!&lt;=$B$157),#REF!,NA())</f>
        <v>#REF!</v>
      </c>
      <c r="O163" s="25" t="e">
        <f>IF(AND(#REF!&gt;=$B$154,#REF!&gt;=$B$154,#REF!&gt;=$B$154,#REF!&gt;=$B$154),#REF!,NA())</f>
        <v>#REF!</v>
      </c>
      <c r="P163" s="25" t="e">
        <f>IF(AND(#REF!&lt;=$B$155,#REF!&lt;=$B$155,#REF!&lt;=$B$155,#REF!&lt;=$B$155),#REF!,NA())</f>
        <v>#REF!</v>
      </c>
      <c r="Q163" s="25" t="e">
        <f>IF(AND(#REF!&gt;=$B$152,#REF!&gt;= $B$152,#REF!&gt;= $B$152,#REF!&gt;= $B$152,#REF!&gt;= $B$152,#REF!&gt;= $B$152,#REF!&gt;= $B$152,#REF!&gt;= $B$152),#REF!,NA())</f>
        <v>#REF!</v>
      </c>
      <c r="R163" s="18" t="e">
        <f>IF(AND(#REF!&lt;=$B$152,#REF!&lt;= $B$152,#REF!&lt;= $B$152,#REF!&lt;= $B$152,#REF!&lt;= $B$152,#REF!&lt;= $B$152,#REF!&lt;= $B$152,#REF!&lt;= $B$152),#REF!,NA())</f>
        <v>#REF!</v>
      </c>
    </row>
    <row r="164" spans="1:18" x14ac:dyDescent="0.25">
      <c r="D164" s="26" t="e">
        <f t="shared" si="70"/>
        <v>#REF!</v>
      </c>
      <c r="E164" s="27" t="e">
        <f t="shared" si="71"/>
        <v>#REF!</v>
      </c>
      <c r="F164" s="27" t="e">
        <f t="shared" si="72"/>
        <v>#REF!</v>
      </c>
      <c r="G164" s="28" t="e">
        <f t="shared" si="73"/>
        <v>#REF!</v>
      </c>
      <c r="H164" s="28" t="e">
        <f t="shared" si="74"/>
        <v>#REF!</v>
      </c>
      <c r="I164" s="27" t="e">
        <f t="shared" si="75"/>
        <v>#REF!</v>
      </c>
      <c r="J164" s="28" t="e">
        <f t="shared" si="76"/>
        <v>#REF!</v>
      </c>
      <c r="K164" s="28" t="e">
        <f>IF(#REF!&gt;=$B$158,#REF!,NA())</f>
        <v>#REF!</v>
      </c>
      <c r="L164" s="28" t="e">
        <f>IF(#REF!&lt;=$B$159,#REF!,NA())</f>
        <v>#REF!</v>
      </c>
      <c r="M164" s="28" t="e">
        <f>IF(AND(#REF!&gt;=$B$156,#REF!&gt;=$B$156),#REF!,NA())</f>
        <v>#REF!</v>
      </c>
      <c r="N164" s="28" t="e">
        <f>IF(AND(#REF!&lt;=$B$157,#REF!&lt;=$B$157),#REF!,NA())</f>
        <v>#REF!</v>
      </c>
      <c r="O164" s="28" t="e">
        <f>IF(AND(#REF!&gt;=$B$154,#REF!&gt;=$B$154,#REF!&gt;=$B$154,#REF!&gt;=$B$154),#REF!,NA())</f>
        <v>#REF!</v>
      </c>
      <c r="P164" s="28" t="e">
        <f>IF(AND(#REF!&lt;=$B$155,#REF!&lt;=$B$155,#REF!&lt;=$B$155,#REF!&lt;=$B$155),#REF!,NA())</f>
        <v>#REF!</v>
      </c>
      <c r="Q164" s="28" t="e">
        <f>IF(AND(#REF!&gt;=$B$152,#REF!&gt;= $B$152,#REF!&gt;= $B$152,#REF!&gt;= $B$152,#REF!&gt;= $B$152,#REF!&gt;= $B$152,#REF!&gt;= $B$152,#REF!&gt;= $B$152),#REF!,NA())</f>
        <v>#REF!</v>
      </c>
      <c r="R164" s="20" t="e">
        <f>IF(AND(#REF!&lt;=$B$152,#REF!&lt;= $B$152,#REF!&lt;= $B$152,#REF!&lt;= $B$152,#REF!&lt;= $B$152,#REF!&lt;= $B$152,#REF!&lt;= $B$152,#REF!&lt;= $B$152),#REF!,NA())</f>
        <v>#REF!</v>
      </c>
    </row>
    <row r="166" spans="1:18" ht="23.25" x14ac:dyDescent="0.35">
      <c r="A166" s="22" t="s">
        <v>57</v>
      </c>
    </row>
    <row r="167" spans="1:18" ht="15.75" thickBot="1" x14ac:dyDescent="0.3">
      <c r="A167" s="29" t="s">
        <v>22</v>
      </c>
      <c r="B167" s="21" t="e">
        <f>AVERAGE(#REF!)</f>
        <v>#REF!</v>
      </c>
      <c r="D167" s="32" t="s">
        <v>31</v>
      </c>
      <c r="E167" s="33" t="s">
        <v>45</v>
      </c>
      <c r="F167" s="33" t="s">
        <v>32</v>
      </c>
      <c r="G167" s="33" t="s">
        <v>33</v>
      </c>
      <c r="H167" s="33" t="s">
        <v>34</v>
      </c>
      <c r="I167" s="33" t="s">
        <v>35</v>
      </c>
      <c r="J167" s="33" t="s">
        <v>36</v>
      </c>
      <c r="K167" s="34" t="s">
        <v>37</v>
      </c>
      <c r="L167" s="33" t="s">
        <v>38</v>
      </c>
      <c r="M167" s="34" t="s">
        <v>39</v>
      </c>
      <c r="N167" s="34" t="s">
        <v>40</v>
      </c>
      <c r="O167" s="34" t="s">
        <v>41</v>
      </c>
      <c r="P167" s="34" t="s">
        <v>42</v>
      </c>
      <c r="Q167" s="34" t="s">
        <v>43</v>
      </c>
      <c r="R167" s="35" t="s">
        <v>44</v>
      </c>
    </row>
    <row r="168" spans="1:18" ht="15.75" thickTop="1" x14ac:dyDescent="0.25">
      <c r="A168" s="30" t="s">
        <v>23</v>
      </c>
      <c r="B168" s="18" t="e">
        <f>_xlfn.STDEV.P(#REF!,#REF!,#REF!,#REF!,#REF!,#REF!,#REF!,#REF!,#REF!,#REF!,#REF!,#REF!)</f>
        <v>#REF!</v>
      </c>
      <c r="D168" s="23" t="e">
        <f>SUM($B$167)</f>
        <v>#REF!</v>
      </c>
      <c r="E168" s="24" t="e">
        <f>SUM($B$169)</f>
        <v>#REF!</v>
      </c>
      <c r="F168" s="24" t="e">
        <f>SUM($B$170)</f>
        <v>#REF!</v>
      </c>
      <c r="G168" s="25" t="e">
        <f>SUM($B$171)</f>
        <v>#REF!</v>
      </c>
      <c r="H168" s="25" t="e">
        <f>SUM($B$172)</f>
        <v>#REF!</v>
      </c>
      <c r="I168" s="24" t="e">
        <f>SUM($B$173)</f>
        <v>#REF!</v>
      </c>
      <c r="J168" s="25" t="e">
        <f>SUM($B$174)</f>
        <v>#REF!</v>
      </c>
      <c r="K168" s="25" t="e">
        <f>IF(#REF!&gt;=$B$173,#REF!,NA())</f>
        <v>#REF!</v>
      </c>
      <c r="L168" s="25" t="e">
        <f>IF(#REF!&lt;=$B$174,#REF!,NA())</f>
        <v>#REF!</v>
      </c>
      <c r="M168" s="25"/>
      <c r="N168" s="25"/>
      <c r="O168" s="25"/>
      <c r="P168" s="25"/>
      <c r="Q168" s="25"/>
      <c r="R168" s="18"/>
    </row>
    <row r="169" spans="1:18" x14ac:dyDescent="0.25">
      <c r="A169" s="30" t="s">
        <v>24</v>
      </c>
      <c r="B169" s="19" t="e">
        <f>SUM(B167+B168)</f>
        <v>#REF!</v>
      </c>
      <c r="D169" s="23" t="e">
        <f t="shared" ref="D169:D179" si="77">SUM($B$167)</f>
        <v>#REF!</v>
      </c>
      <c r="E169" s="24" t="e">
        <f t="shared" ref="E169:E179" si="78">SUM($B$169)</f>
        <v>#REF!</v>
      </c>
      <c r="F169" s="24" t="e">
        <f t="shared" ref="F169:F179" si="79">SUM($B$170)</f>
        <v>#REF!</v>
      </c>
      <c r="G169" s="25" t="e">
        <f t="shared" ref="G169:G179" si="80">SUM($B$171)</f>
        <v>#REF!</v>
      </c>
      <c r="H169" s="25" t="e">
        <f t="shared" ref="H169:H179" si="81">SUM($B$172)</f>
        <v>#REF!</v>
      </c>
      <c r="I169" s="24" t="e">
        <f t="shared" ref="I169:I179" si="82">SUM($B$173)</f>
        <v>#REF!</v>
      </c>
      <c r="J169" s="25" t="e">
        <f t="shared" ref="J169:J179" si="83">SUM($B$174)</f>
        <v>#REF!</v>
      </c>
      <c r="K169" s="25" t="e">
        <f>IF(#REF!&gt;=$B$173,#REF!,NA())</f>
        <v>#REF!</v>
      </c>
      <c r="L169" s="25" t="e">
        <f>IF(#REF!&lt;=$B$174,#REF!,NA())</f>
        <v>#REF!</v>
      </c>
      <c r="M169" s="25" t="e">
        <f>IF(AND(#REF!&gt;=$B$171,#REF!&gt;=$B$171),#REF!,NA())</f>
        <v>#REF!</v>
      </c>
      <c r="N169" s="25" t="e">
        <f>IF(AND(#REF!&lt;=$B$172,#REF!&lt;=$B$172),#REF!,NA())</f>
        <v>#REF!</v>
      </c>
      <c r="O169" s="25"/>
      <c r="P169" s="25"/>
      <c r="Q169" s="25"/>
      <c r="R169" s="18"/>
    </row>
    <row r="170" spans="1:18" x14ac:dyDescent="0.25">
      <c r="A170" s="30" t="s">
        <v>25</v>
      </c>
      <c r="B170" s="19" t="e">
        <f>SUM(B167-B168)</f>
        <v>#REF!</v>
      </c>
      <c r="D170" s="23" t="e">
        <f t="shared" si="77"/>
        <v>#REF!</v>
      </c>
      <c r="E170" s="24" t="e">
        <f t="shared" si="78"/>
        <v>#REF!</v>
      </c>
      <c r="F170" s="24" t="e">
        <f t="shared" si="79"/>
        <v>#REF!</v>
      </c>
      <c r="G170" s="25" t="e">
        <f t="shared" si="80"/>
        <v>#REF!</v>
      </c>
      <c r="H170" s="25" t="e">
        <f t="shared" si="81"/>
        <v>#REF!</v>
      </c>
      <c r="I170" s="24" t="e">
        <f t="shared" si="82"/>
        <v>#REF!</v>
      </c>
      <c r="J170" s="25" t="e">
        <f t="shared" si="83"/>
        <v>#REF!</v>
      </c>
      <c r="K170" s="25" t="e">
        <f>IF(#REF!&gt;=$B$173,#REF!,NA())</f>
        <v>#REF!</v>
      </c>
      <c r="L170" s="25" t="e">
        <f>IF(#REF!&lt;=$B$174,#REF!,NA())</f>
        <v>#REF!</v>
      </c>
      <c r="M170" s="25" t="e">
        <f>IF(AND(#REF!&gt;=$B$171,#REF!&gt;=$B$171),#REF!,NA())</f>
        <v>#REF!</v>
      </c>
      <c r="N170" s="25" t="e">
        <f>IF(AND(#REF!&lt;=$B$172,#REF!&lt;=$B$172),#REF!,NA())</f>
        <v>#REF!</v>
      </c>
      <c r="O170" s="25"/>
      <c r="P170" s="25"/>
      <c r="Q170" s="25"/>
      <c r="R170" s="18"/>
    </row>
    <row r="171" spans="1:18" x14ac:dyDescent="0.25">
      <c r="A171" s="30" t="s">
        <v>26</v>
      </c>
      <c r="B171" s="18" t="e">
        <f>SUM(B167+(2*B168))</f>
        <v>#REF!</v>
      </c>
      <c r="D171" s="23" t="e">
        <f t="shared" si="77"/>
        <v>#REF!</v>
      </c>
      <c r="E171" s="24" t="e">
        <f t="shared" si="78"/>
        <v>#REF!</v>
      </c>
      <c r="F171" s="24" t="e">
        <f t="shared" si="79"/>
        <v>#REF!</v>
      </c>
      <c r="G171" s="25" t="e">
        <f t="shared" si="80"/>
        <v>#REF!</v>
      </c>
      <c r="H171" s="25" t="e">
        <f t="shared" si="81"/>
        <v>#REF!</v>
      </c>
      <c r="I171" s="24" t="e">
        <f t="shared" si="82"/>
        <v>#REF!</v>
      </c>
      <c r="J171" s="25" t="e">
        <f t="shared" si="83"/>
        <v>#REF!</v>
      </c>
      <c r="K171" s="25" t="e">
        <f>IF(#REF!&gt;=$B$173,#REF!,NA())</f>
        <v>#REF!</v>
      </c>
      <c r="L171" s="25" t="e">
        <f>IF(#REF!&lt;=$B$174,#REF!,NA())</f>
        <v>#REF!</v>
      </c>
      <c r="M171" s="25" t="e">
        <f>IF(AND(#REF!&gt;=$B$171,#REF!&gt;=$B$171),#REF!,NA())</f>
        <v>#REF!</v>
      </c>
      <c r="N171" s="25" t="e">
        <f>IF(AND(#REF!&lt;=$B$172,#REF!&lt;=$B$172),#REF!,NA())</f>
        <v>#REF!</v>
      </c>
      <c r="O171" s="25" t="e">
        <f>IF(AND(#REF!&gt;=$B$169,#REF!&gt;=$B$169,#REF!&gt;=$B$169,#REF!&gt;=$B$169),#REF!,NA())</f>
        <v>#REF!</v>
      </c>
      <c r="P171" s="25" t="e">
        <f>IF(AND(#REF!&lt;=$B$170,#REF!&lt;=$B$170,#REF!&lt;=$B$170,#REF!&lt;=$B$170),#REF!,NA())</f>
        <v>#REF!</v>
      </c>
      <c r="Q171" s="25"/>
      <c r="R171" s="18"/>
    </row>
    <row r="172" spans="1:18" x14ac:dyDescent="0.25">
      <c r="A172" s="30" t="s">
        <v>27</v>
      </c>
      <c r="B172" s="18" t="e">
        <f>SUM(B167-(2*B168))</f>
        <v>#REF!</v>
      </c>
      <c r="D172" s="23" t="e">
        <f t="shared" si="77"/>
        <v>#REF!</v>
      </c>
      <c r="E172" s="24" t="e">
        <f t="shared" si="78"/>
        <v>#REF!</v>
      </c>
      <c r="F172" s="24" t="e">
        <f t="shared" si="79"/>
        <v>#REF!</v>
      </c>
      <c r="G172" s="25" t="e">
        <f t="shared" si="80"/>
        <v>#REF!</v>
      </c>
      <c r="H172" s="25" t="e">
        <f t="shared" si="81"/>
        <v>#REF!</v>
      </c>
      <c r="I172" s="24" t="e">
        <f t="shared" si="82"/>
        <v>#REF!</v>
      </c>
      <c r="J172" s="25" t="e">
        <f t="shared" si="83"/>
        <v>#REF!</v>
      </c>
      <c r="K172" s="25" t="e">
        <f>IF(#REF!&gt;=$B$173,#REF!,NA())</f>
        <v>#REF!</v>
      </c>
      <c r="L172" s="25" t="e">
        <f>IF(#REF!&lt;=$B$174,#REF!,NA())</f>
        <v>#REF!</v>
      </c>
      <c r="M172" s="25" t="e">
        <f>IF(AND(#REF!&gt;=$B$171,#REF!&gt;=$B$171),#REF!,NA())</f>
        <v>#REF!</v>
      </c>
      <c r="N172" s="25" t="e">
        <f>IF(AND(#REF!&lt;=$B$172,#REF!&lt;=$B$172),#REF!,NA())</f>
        <v>#REF!</v>
      </c>
      <c r="O172" s="25" t="e">
        <f>IF(AND(#REF!&gt;=$B$169,#REF!&gt;=$B$169,#REF!&gt;=$B$169,#REF!&gt;=$B$169),#REF!,NA())</f>
        <v>#REF!</v>
      </c>
      <c r="P172" s="25" t="e">
        <f>IF(AND(#REF!&lt;=$B$170,#REF!&lt;=$B$170,#REF!&lt;=$B$170,#REF!&lt;=$B$170),#REF!,NA())</f>
        <v>#REF!</v>
      </c>
      <c r="Q172" s="25"/>
      <c r="R172" s="18"/>
    </row>
    <row r="173" spans="1:18" x14ac:dyDescent="0.25">
      <c r="A173" s="30" t="s">
        <v>28</v>
      </c>
      <c r="B173" s="19" t="e">
        <f>SUM(B167+(3*B168))</f>
        <v>#REF!</v>
      </c>
      <c r="D173" s="23" t="e">
        <f t="shared" si="77"/>
        <v>#REF!</v>
      </c>
      <c r="E173" s="24" t="e">
        <f t="shared" si="78"/>
        <v>#REF!</v>
      </c>
      <c r="F173" s="24" t="e">
        <f t="shared" si="79"/>
        <v>#REF!</v>
      </c>
      <c r="G173" s="25" t="e">
        <f t="shared" si="80"/>
        <v>#REF!</v>
      </c>
      <c r="H173" s="25" t="e">
        <f t="shared" si="81"/>
        <v>#REF!</v>
      </c>
      <c r="I173" s="24" t="e">
        <f t="shared" si="82"/>
        <v>#REF!</v>
      </c>
      <c r="J173" s="25" t="e">
        <f t="shared" si="83"/>
        <v>#REF!</v>
      </c>
      <c r="K173" s="25" t="e">
        <f>IF(#REF!&gt;=$B$173,#REF!,NA())</f>
        <v>#REF!</v>
      </c>
      <c r="L173" s="25" t="e">
        <f>IF(#REF!&lt;=$B$174,#REF!,NA())</f>
        <v>#REF!</v>
      </c>
      <c r="M173" s="25" t="e">
        <f>IF(AND(#REF!&gt;=$B$171,#REF!&gt;=$B$171),#REF!,NA())</f>
        <v>#REF!</v>
      </c>
      <c r="N173" s="25" t="e">
        <f>IF(AND(#REF!&lt;=$B$172,#REF!&lt;=$B$172),#REF!,NA())</f>
        <v>#REF!</v>
      </c>
      <c r="O173" s="25" t="e">
        <f>IF(AND(#REF!&gt;=$B$169,#REF!&gt;=$B$169,#REF!&gt;=$B$169,#REF!&gt;=$B$169),#REF!,NA())</f>
        <v>#REF!</v>
      </c>
      <c r="P173" s="25" t="e">
        <f>IF(AND(#REF!&lt;=$B$170,#REF!&lt;=$B$170,#REF!&lt;=$B$170,#REF!&lt;=$B$170),#REF!,NA())</f>
        <v>#REF!</v>
      </c>
      <c r="Q173" s="25"/>
      <c r="R173" s="18"/>
    </row>
    <row r="174" spans="1:18" x14ac:dyDescent="0.25">
      <c r="A174" s="31" t="s">
        <v>29</v>
      </c>
      <c r="B174" s="20" t="e">
        <f>SUM(B167-(3*B168))</f>
        <v>#REF!</v>
      </c>
      <c r="D174" s="23" t="e">
        <f t="shared" si="77"/>
        <v>#REF!</v>
      </c>
      <c r="E174" s="24" t="e">
        <f t="shared" si="78"/>
        <v>#REF!</v>
      </c>
      <c r="F174" s="24" t="e">
        <f t="shared" si="79"/>
        <v>#REF!</v>
      </c>
      <c r="G174" s="25" t="e">
        <f t="shared" si="80"/>
        <v>#REF!</v>
      </c>
      <c r="H174" s="25" t="e">
        <f t="shared" si="81"/>
        <v>#REF!</v>
      </c>
      <c r="I174" s="24" t="e">
        <f t="shared" si="82"/>
        <v>#REF!</v>
      </c>
      <c r="J174" s="25" t="e">
        <f t="shared" si="83"/>
        <v>#REF!</v>
      </c>
      <c r="K174" s="25" t="e">
        <f>IF(#REF!&gt;=$B$173,#REF!,NA())</f>
        <v>#REF!</v>
      </c>
      <c r="L174" s="25" t="e">
        <f>IF(#REF!&lt;=$B$174,#REF!,NA())</f>
        <v>#REF!</v>
      </c>
      <c r="M174" s="25" t="e">
        <f>IF(AND(#REF!&gt;=$B$171,#REF!&gt;=$B$171),#REF!,NA())</f>
        <v>#REF!</v>
      </c>
      <c r="N174" s="25" t="e">
        <f>IF(AND(#REF!&lt;=$B$172,#REF!&lt;=$B$172),#REF!,NA())</f>
        <v>#REF!</v>
      </c>
      <c r="O174" s="25" t="e">
        <f>IF(AND(#REF!&gt;=$B$169,#REF!&gt;=$B$169,#REF!&gt;=$B$169,#REF!&gt;=$B$169),#REF!,NA())</f>
        <v>#REF!</v>
      </c>
      <c r="P174" s="25" t="e">
        <f>IF(AND(#REF!&lt;=$B$170,#REF!&lt;=$B$170,#REF!&lt;=$B$170,#REF!&lt;=$B$170),#REF!,NA())</f>
        <v>#REF!</v>
      </c>
      <c r="Q174" s="25"/>
      <c r="R174" s="18"/>
    </row>
    <row r="175" spans="1:18" x14ac:dyDescent="0.25">
      <c r="D175" s="23" t="e">
        <f t="shared" si="77"/>
        <v>#REF!</v>
      </c>
      <c r="E175" s="24" t="e">
        <f t="shared" si="78"/>
        <v>#REF!</v>
      </c>
      <c r="F175" s="24" t="e">
        <f t="shared" si="79"/>
        <v>#REF!</v>
      </c>
      <c r="G175" s="25" t="e">
        <f t="shared" si="80"/>
        <v>#REF!</v>
      </c>
      <c r="H175" s="25" t="e">
        <f t="shared" si="81"/>
        <v>#REF!</v>
      </c>
      <c r="I175" s="24" t="e">
        <f t="shared" si="82"/>
        <v>#REF!</v>
      </c>
      <c r="J175" s="25" t="e">
        <f t="shared" si="83"/>
        <v>#REF!</v>
      </c>
      <c r="K175" s="25" t="e">
        <f>IF(#REF!&gt;=$B$173,#REF!,NA())</f>
        <v>#REF!</v>
      </c>
      <c r="L175" s="25" t="e">
        <f>IF(#REF!&lt;=$B$174,#REF!,NA())</f>
        <v>#REF!</v>
      </c>
      <c r="M175" s="25" t="e">
        <f>IF(AND(#REF!&gt;=$B$171,#REF!&gt;=$B$171),#REF!,NA())</f>
        <v>#REF!</v>
      </c>
      <c r="N175" s="25" t="e">
        <f>IF(AND(#REF!&lt;=$B$172,#REF!&lt;=$B$172),#REF!,NA())</f>
        <v>#REF!</v>
      </c>
      <c r="O175" s="25" t="e">
        <f>IF(AND(#REF!&gt;=$B$169,#REF!&gt;=$B$169,#REF!&gt;=$B$169,#REF!&gt;=$B$169),#REF!,NA())</f>
        <v>#REF!</v>
      </c>
      <c r="P175" s="25" t="e">
        <f>IF(AND(#REF!&lt;=$B$170,#REF!&lt;=$B$170,#REF!&lt;=$B$170,#REF!&lt;=$B$170),#REF!,NA())</f>
        <v>#REF!</v>
      </c>
      <c r="Q175" s="25" t="e">
        <f>IF(AND(#REF!&gt;=$B$167,#REF!&gt;= $B$167,#REF!&gt;= $B$167,#REF!&gt;= $B$167,#REF!&gt;= $B$167,#REF!&gt;= $B$167,#REF!&gt;= $B$167,#REF!&gt;= $B$167),#REF!,NA())</f>
        <v>#REF!</v>
      </c>
      <c r="R175" s="18" t="e">
        <f>IF(AND(#REF!&lt;=$B$167,#REF!&lt;= $B$167,#REF!&lt;= $B$167,#REF!&lt;= $B$167,#REF!&lt;= $B$167,#REF!&lt;= $B$167,#REF!&lt;= $B$167,#REF!&lt;= $B$167),#REF!,NA())</f>
        <v>#REF!</v>
      </c>
    </row>
    <row r="176" spans="1:18" x14ac:dyDescent="0.25">
      <c r="D176" s="23" t="e">
        <f t="shared" si="77"/>
        <v>#REF!</v>
      </c>
      <c r="E176" s="24" t="e">
        <f t="shared" si="78"/>
        <v>#REF!</v>
      </c>
      <c r="F176" s="24" t="e">
        <f t="shared" si="79"/>
        <v>#REF!</v>
      </c>
      <c r="G176" s="25" t="e">
        <f t="shared" si="80"/>
        <v>#REF!</v>
      </c>
      <c r="H176" s="25" t="e">
        <f t="shared" si="81"/>
        <v>#REF!</v>
      </c>
      <c r="I176" s="24" t="e">
        <f t="shared" si="82"/>
        <v>#REF!</v>
      </c>
      <c r="J176" s="25" t="e">
        <f t="shared" si="83"/>
        <v>#REF!</v>
      </c>
      <c r="K176" s="25" t="e">
        <f>IF(#REF!&gt;=$B$173,#REF!,NA())</f>
        <v>#REF!</v>
      </c>
      <c r="L176" s="25" t="e">
        <f>IF(#REF!&lt;=$B$174,#REF!,NA())</f>
        <v>#REF!</v>
      </c>
      <c r="M176" s="25" t="e">
        <f>IF(AND(#REF!&gt;=$B$171,#REF!&gt;=$B$171),#REF!,NA())</f>
        <v>#REF!</v>
      </c>
      <c r="N176" s="25" t="e">
        <f>IF(AND(#REF!&lt;=$B$172,#REF!&lt;=$B$172),#REF!,NA())</f>
        <v>#REF!</v>
      </c>
      <c r="O176" s="25" t="e">
        <f>IF(AND(#REF!&gt;=$B$169,#REF!&gt;=$B$169,#REF!&gt;=$B$169,#REF!&gt;=$B$169),#REF!,NA())</f>
        <v>#REF!</v>
      </c>
      <c r="P176" s="25" t="e">
        <f>IF(AND(#REF!&lt;=$B$170,#REF!&lt;=$B$170,#REF!&lt;=$B$170,#REF!&lt;=$B$170),#REF!,NA())</f>
        <v>#REF!</v>
      </c>
      <c r="Q176" s="25" t="e">
        <f>IF(AND(#REF!&gt;=$B$167,#REF!&gt;= $B$167,#REF!&gt;= $B$167,#REF!&gt;= $B$167,#REF!&gt;= $B$167,#REF!&gt;= $B$167,#REF!&gt;= $B$167,#REF!&gt;= $B$167),#REF!,NA())</f>
        <v>#REF!</v>
      </c>
      <c r="R176" s="18" t="e">
        <f>IF(AND(#REF!&lt;=$B$167,#REF!&lt;= $B$167,#REF!&lt;= $B$167,#REF!&lt;= $B$167,#REF!&lt;= $B$167,#REF!&lt;= $B$167,#REF!&lt;= $B$167,#REF!&lt;= $B$167),#REF!,NA())</f>
        <v>#REF!</v>
      </c>
    </row>
    <row r="177" spans="1:18" x14ac:dyDescent="0.25">
      <c r="D177" s="23" t="e">
        <f t="shared" si="77"/>
        <v>#REF!</v>
      </c>
      <c r="E177" s="24" t="e">
        <f t="shared" si="78"/>
        <v>#REF!</v>
      </c>
      <c r="F177" s="24" t="e">
        <f t="shared" si="79"/>
        <v>#REF!</v>
      </c>
      <c r="G177" s="25" t="e">
        <f t="shared" si="80"/>
        <v>#REF!</v>
      </c>
      <c r="H177" s="25" t="e">
        <f t="shared" si="81"/>
        <v>#REF!</v>
      </c>
      <c r="I177" s="24" t="e">
        <f t="shared" si="82"/>
        <v>#REF!</v>
      </c>
      <c r="J177" s="25" t="e">
        <f t="shared" si="83"/>
        <v>#REF!</v>
      </c>
      <c r="K177" s="25" t="e">
        <f>IF(#REF!&gt;=$B$173,#REF!,NA())</f>
        <v>#REF!</v>
      </c>
      <c r="L177" s="25" t="e">
        <f>IF(#REF!&lt;=$B$174,#REF!,NA())</f>
        <v>#REF!</v>
      </c>
      <c r="M177" s="25" t="e">
        <f>IF(AND(#REF!&gt;=$B$171,#REF!&gt;=$B$171),#REF!,NA())</f>
        <v>#REF!</v>
      </c>
      <c r="N177" s="25" t="e">
        <f>IF(AND(#REF!&lt;=$B$172,#REF!&lt;=$B$172),#REF!,NA())</f>
        <v>#REF!</v>
      </c>
      <c r="O177" s="25" t="e">
        <f>IF(AND(#REF!&gt;=$B$169,#REF!&gt;=$B$169,#REF!&gt;=$B$169,#REF!&gt;=$B$169),#REF!,NA())</f>
        <v>#REF!</v>
      </c>
      <c r="P177" s="25" t="e">
        <f>IF(AND(#REF!&lt;=$B$170,#REF!&lt;=$B$170,#REF!&lt;=$B$170,#REF!&lt;=$B$170),#REF!,NA())</f>
        <v>#REF!</v>
      </c>
      <c r="Q177" s="25" t="e">
        <f>IF(AND(#REF!&gt;=$B$167,#REF!&gt;= $B$167,#REF!&gt;= $B$167,#REF!&gt;= $B$167,#REF!&gt;= $B$167,#REF!&gt;= $B$167,#REF!&gt;= $B$167,#REF!&gt;= $B$167),#REF!,NA())</f>
        <v>#REF!</v>
      </c>
      <c r="R177" s="18" t="e">
        <f>IF(AND(#REF!&lt;=$B$167,#REF!&lt;= $B$167,#REF!&lt;= $B$167,#REF!&lt;= $B$167,#REF!&lt;= $B$167,#REF!&lt;= $B$167,#REF!&lt;= $B$167,#REF!&lt;= $B$167),#REF!,NA())</f>
        <v>#REF!</v>
      </c>
    </row>
    <row r="178" spans="1:18" x14ac:dyDescent="0.25">
      <c r="D178" s="23" t="e">
        <f t="shared" si="77"/>
        <v>#REF!</v>
      </c>
      <c r="E178" s="24" t="e">
        <f t="shared" si="78"/>
        <v>#REF!</v>
      </c>
      <c r="F178" s="24" t="e">
        <f t="shared" si="79"/>
        <v>#REF!</v>
      </c>
      <c r="G178" s="25" t="e">
        <f t="shared" si="80"/>
        <v>#REF!</v>
      </c>
      <c r="H178" s="25" t="e">
        <f t="shared" si="81"/>
        <v>#REF!</v>
      </c>
      <c r="I178" s="24" t="e">
        <f t="shared" si="82"/>
        <v>#REF!</v>
      </c>
      <c r="J178" s="25" t="e">
        <f t="shared" si="83"/>
        <v>#REF!</v>
      </c>
      <c r="K178" s="25" t="e">
        <f>IF(#REF!&gt;=$B$173,#REF!,NA())</f>
        <v>#REF!</v>
      </c>
      <c r="L178" s="25" t="e">
        <f>IF(#REF!&lt;=$B$174,#REF!,NA())</f>
        <v>#REF!</v>
      </c>
      <c r="M178" s="25" t="e">
        <f>IF(AND(#REF!&gt;=$B$171,#REF!&gt;=$B$171),#REF!,NA())</f>
        <v>#REF!</v>
      </c>
      <c r="N178" s="25" t="e">
        <f>IF(AND(#REF!&lt;=$B$172,#REF!&lt;=$B$172),#REF!,NA())</f>
        <v>#REF!</v>
      </c>
      <c r="O178" s="25" t="e">
        <f>IF(AND(#REF!&gt;=$B$169,#REF!&gt;=$B$169,#REF!&gt;=$B$169,#REF!&gt;=$B$169),#REF!,NA())</f>
        <v>#REF!</v>
      </c>
      <c r="P178" s="25" t="e">
        <f>IF(AND(#REF!&lt;=$B$170,#REF!&lt;=$B$170,#REF!&lt;=$B$170,#REF!&lt;=$B$170),#REF!,NA())</f>
        <v>#REF!</v>
      </c>
      <c r="Q178" s="25" t="e">
        <f>IF(AND(#REF!&gt;=$B$167,#REF!&gt;= $B$167,#REF!&gt;= $B$167,#REF!&gt;= $B$167,#REF!&gt;= $B$167,#REF!&gt;= $B$167,#REF!&gt;= $B$167,#REF!&gt;= $B$167),#REF!,NA())</f>
        <v>#REF!</v>
      </c>
      <c r="R178" s="18" t="e">
        <f>IF(AND(#REF!&lt;=$B$167,#REF!&lt;= $B$167,#REF!&lt;= $B$167,#REF!&lt;= $B$167,#REF!&lt;= $B$167,#REF!&lt;= $B$167,#REF!&lt;= $B$167,#REF!&lt;= $B$167),#REF!,NA())</f>
        <v>#REF!</v>
      </c>
    </row>
    <row r="179" spans="1:18" x14ac:dyDescent="0.25">
      <c r="D179" s="26" t="e">
        <f t="shared" si="77"/>
        <v>#REF!</v>
      </c>
      <c r="E179" s="27" t="e">
        <f t="shared" si="78"/>
        <v>#REF!</v>
      </c>
      <c r="F179" s="27" t="e">
        <f t="shared" si="79"/>
        <v>#REF!</v>
      </c>
      <c r="G179" s="28" t="e">
        <f t="shared" si="80"/>
        <v>#REF!</v>
      </c>
      <c r="H179" s="28" t="e">
        <f t="shared" si="81"/>
        <v>#REF!</v>
      </c>
      <c r="I179" s="27" t="e">
        <f t="shared" si="82"/>
        <v>#REF!</v>
      </c>
      <c r="J179" s="28" t="e">
        <f t="shared" si="83"/>
        <v>#REF!</v>
      </c>
      <c r="K179" s="28" t="e">
        <f>IF(#REF!&gt;=$B$173,#REF!,NA())</f>
        <v>#REF!</v>
      </c>
      <c r="L179" s="28" t="e">
        <f>IF(#REF!&lt;=$B$174,#REF!,NA())</f>
        <v>#REF!</v>
      </c>
      <c r="M179" s="28" t="e">
        <f>IF(AND(#REF!&gt;=$B$171,#REF!&gt;=$B$171),#REF!,NA())</f>
        <v>#REF!</v>
      </c>
      <c r="N179" s="28" t="e">
        <f>IF(AND(#REF!&lt;=$B$172,#REF!&lt;=$B$172),#REF!,NA())</f>
        <v>#REF!</v>
      </c>
      <c r="O179" s="28" t="e">
        <f>IF(AND(#REF!&gt;=$B$169,#REF!&gt;=$B$169,#REF!&gt;=$B$169,#REF!&gt;=$B$169),#REF!,NA())</f>
        <v>#REF!</v>
      </c>
      <c r="P179" s="28" t="e">
        <f>IF(AND(#REF!&lt;=$B$170,#REF!&lt;=$B$170,#REF!&lt;=$B$170,#REF!&lt;=$B$170),#REF!,NA())</f>
        <v>#REF!</v>
      </c>
      <c r="Q179" s="28" t="e">
        <f>IF(AND(#REF!&gt;=$B$167,#REF!&gt;= $B$167,#REF!&gt;= $B$167,#REF!&gt;= $B$167,#REF!&gt;= $B$167,#REF!&gt;= $B$167,#REF!&gt;= $B$167,#REF!&gt;= $B$167),#REF!,NA())</f>
        <v>#REF!</v>
      </c>
      <c r="R179" s="20" t="e">
        <f>IF(AND(#REF!&lt;=$B$167,#REF!&lt;= $B$167,#REF!&lt;= $B$167,#REF!&lt;= $B$167,#REF!&lt;= $B$167,#REF!&lt;= $B$167,#REF!&lt;= $B$167,#REF!&lt;= $B$167),#REF!,NA())</f>
        <v>#REF!</v>
      </c>
    </row>
    <row r="181" spans="1:18" ht="23.25" x14ac:dyDescent="0.35">
      <c r="A181" s="22" t="s">
        <v>58</v>
      </c>
    </row>
    <row r="182" spans="1:18" ht="15.75" thickBot="1" x14ac:dyDescent="0.3">
      <c r="A182" s="29" t="s">
        <v>22</v>
      </c>
      <c r="B182" s="21" t="e">
        <f>AVERAGE(#REF!)</f>
        <v>#REF!</v>
      </c>
      <c r="D182" s="32" t="s">
        <v>31</v>
      </c>
      <c r="E182" s="33" t="s">
        <v>45</v>
      </c>
      <c r="F182" s="33" t="s">
        <v>32</v>
      </c>
      <c r="G182" s="33" t="s">
        <v>33</v>
      </c>
      <c r="H182" s="33" t="s">
        <v>34</v>
      </c>
      <c r="I182" s="33" t="s">
        <v>35</v>
      </c>
      <c r="J182" s="33" t="s">
        <v>36</v>
      </c>
      <c r="K182" s="34" t="s">
        <v>37</v>
      </c>
      <c r="L182" s="33" t="s">
        <v>38</v>
      </c>
      <c r="M182" s="34" t="s">
        <v>39</v>
      </c>
      <c r="N182" s="34" t="s">
        <v>40</v>
      </c>
      <c r="O182" s="34" t="s">
        <v>41</v>
      </c>
      <c r="P182" s="34" t="s">
        <v>42</v>
      </c>
      <c r="Q182" s="34" t="s">
        <v>43</v>
      </c>
      <c r="R182" s="35" t="s">
        <v>44</v>
      </c>
    </row>
    <row r="183" spans="1:18" ht="15.75" thickTop="1" x14ac:dyDescent="0.25">
      <c r="A183" s="30" t="s">
        <v>23</v>
      </c>
      <c r="B183" s="18" t="e">
        <f>_xlfn.STDEV.P(#REF!,#REF!,#REF!,#REF!,#REF!,#REF!,#REF!,#REF!,#REF!,#REF!,#REF!,#REF!)</f>
        <v>#REF!</v>
      </c>
      <c r="D183" s="23" t="e">
        <f>SUM($B$182)</f>
        <v>#REF!</v>
      </c>
      <c r="E183" s="24" t="e">
        <f>SUM($B$184)</f>
        <v>#REF!</v>
      </c>
      <c r="F183" s="24" t="e">
        <f>SUM($B$185)</f>
        <v>#REF!</v>
      </c>
      <c r="G183" s="25" t="e">
        <f>SUM($B$186)</f>
        <v>#REF!</v>
      </c>
      <c r="H183" s="25" t="e">
        <f>SUM($B$187)</f>
        <v>#REF!</v>
      </c>
      <c r="I183" s="24" t="e">
        <f>SUM($B$188)</f>
        <v>#REF!</v>
      </c>
      <c r="J183" s="25" t="e">
        <f>SUM($B$189)</f>
        <v>#REF!</v>
      </c>
      <c r="K183" s="25" t="e">
        <f>IF(#REF!&gt;=$B$188,#REF!,NA())</f>
        <v>#REF!</v>
      </c>
      <c r="L183" s="25" t="e">
        <f>IF(#REF!&lt;=$B$189,#REF!,NA())</f>
        <v>#REF!</v>
      </c>
      <c r="M183" s="25"/>
      <c r="N183" s="25"/>
      <c r="O183" s="25"/>
      <c r="P183" s="25"/>
      <c r="Q183" s="25"/>
      <c r="R183" s="18"/>
    </row>
    <row r="184" spans="1:18" x14ac:dyDescent="0.25">
      <c r="A184" s="30" t="s">
        <v>24</v>
      </c>
      <c r="B184" s="19" t="e">
        <f>SUM(B182+B183)</f>
        <v>#REF!</v>
      </c>
      <c r="D184" s="23" t="e">
        <f t="shared" ref="D184:D194" si="84">SUM($B$182)</f>
        <v>#REF!</v>
      </c>
      <c r="E184" s="24" t="e">
        <f t="shared" ref="E184:E194" si="85">SUM($B$184)</f>
        <v>#REF!</v>
      </c>
      <c r="F184" s="24" t="e">
        <f t="shared" ref="F184:F194" si="86">SUM($B$185)</f>
        <v>#REF!</v>
      </c>
      <c r="G184" s="25" t="e">
        <f t="shared" ref="G184:G194" si="87">SUM($B$186)</f>
        <v>#REF!</v>
      </c>
      <c r="H184" s="25" t="e">
        <f t="shared" ref="H184:H194" si="88">SUM($B$187)</f>
        <v>#REF!</v>
      </c>
      <c r="I184" s="24" t="e">
        <f t="shared" ref="I184:I194" si="89">SUM($B$188)</f>
        <v>#REF!</v>
      </c>
      <c r="J184" s="25" t="e">
        <f t="shared" ref="J184:J194" si="90">SUM($B$189)</f>
        <v>#REF!</v>
      </c>
      <c r="K184" s="25" t="e">
        <f>IF(#REF!&gt;=$B$188,#REF!,NA())</f>
        <v>#REF!</v>
      </c>
      <c r="L184" s="25" t="e">
        <f>IF(#REF!&lt;=$B$189,#REF!,NA())</f>
        <v>#REF!</v>
      </c>
      <c r="M184" s="25" t="e">
        <f>IF(AND(#REF!&gt;=$B$186,#REF!&gt;=$B$186),#REF!,NA())</f>
        <v>#REF!</v>
      </c>
      <c r="N184" s="25" t="e">
        <f>IF(AND(#REF!&lt;=$B$187,#REF!&lt;=$B$187),#REF!,NA())</f>
        <v>#REF!</v>
      </c>
      <c r="O184" s="25"/>
      <c r="P184" s="25"/>
      <c r="Q184" s="25"/>
      <c r="R184" s="18"/>
    </row>
    <row r="185" spans="1:18" x14ac:dyDescent="0.25">
      <c r="A185" s="30" t="s">
        <v>25</v>
      </c>
      <c r="B185" s="19" t="e">
        <f>SUM(B182-B183)</f>
        <v>#REF!</v>
      </c>
      <c r="D185" s="23" t="e">
        <f t="shared" si="84"/>
        <v>#REF!</v>
      </c>
      <c r="E185" s="24" t="e">
        <f t="shared" si="85"/>
        <v>#REF!</v>
      </c>
      <c r="F185" s="24" t="e">
        <f t="shared" si="86"/>
        <v>#REF!</v>
      </c>
      <c r="G185" s="25" t="e">
        <f t="shared" si="87"/>
        <v>#REF!</v>
      </c>
      <c r="H185" s="25" t="e">
        <f t="shared" si="88"/>
        <v>#REF!</v>
      </c>
      <c r="I185" s="24" t="e">
        <f t="shared" si="89"/>
        <v>#REF!</v>
      </c>
      <c r="J185" s="25" t="e">
        <f t="shared" si="90"/>
        <v>#REF!</v>
      </c>
      <c r="K185" s="25" t="e">
        <f>IF(#REF!&gt;=$B$188,#REF!,NA())</f>
        <v>#REF!</v>
      </c>
      <c r="L185" s="25" t="e">
        <f>IF(#REF!&lt;=$B$189,#REF!,NA())</f>
        <v>#REF!</v>
      </c>
      <c r="M185" s="25" t="e">
        <f>IF(AND(#REF!&gt;=$B$186,#REF!&gt;=$B$186),#REF!,NA())</f>
        <v>#REF!</v>
      </c>
      <c r="N185" s="25" t="e">
        <f>IF(AND(#REF!&lt;=$B$187,#REF!&lt;=$B$187),#REF!,NA())</f>
        <v>#REF!</v>
      </c>
      <c r="O185" s="25"/>
      <c r="P185" s="25"/>
      <c r="Q185" s="25"/>
      <c r="R185" s="18"/>
    </row>
    <row r="186" spans="1:18" x14ac:dyDescent="0.25">
      <c r="A186" s="30" t="s">
        <v>26</v>
      </c>
      <c r="B186" s="18" t="e">
        <f>SUM(B182+(2*B183))</f>
        <v>#REF!</v>
      </c>
      <c r="D186" s="23" t="e">
        <f t="shared" si="84"/>
        <v>#REF!</v>
      </c>
      <c r="E186" s="24" t="e">
        <f t="shared" si="85"/>
        <v>#REF!</v>
      </c>
      <c r="F186" s="24" t="e">
        <f t="shared" si="86"/>
        <v>#REF!</v>
      </c>
      <c r="G186" s="25" t="e">
        <f t="shared" si="87"/>
        <v>#REF!</v>
      </c>
      <c r="H186" s="25" t="e">
        <f t="shared" si="88"/>
        <v>#REF!</v>
      </c>
      <c r="I186" s="24" t="e">
        <f t="shared" si="89"/>
        <v>#REF!</v>
      </c>
      <c r="J186" s="25" t="e">
        <f t="shared" si="90"/>
        <v>#REF!</v>
      </c>
      <c r="K186" s="25" t="e">
        <f>IF(#REF!&gt;=$B$188,#REF!,NA())</f>
        <v>#REF!</v>
      </c>
      <c r="L186" s="25" t="e">
        <f>IF(#REF!&lt;=$B$189,#REF!,NA())</f>
        <v>#REF!</v>
      </c>
      <c r="M186" s="25" t="e">
        <f>IF(AND(#REF!&gt;=$B$186,#REF!&gt;=$B$186),#REF!,NA())</f>
        <v>#REF!</v>
      </c>
      <c r="N186" s="25" t="e">
        <f>IF(AND(#REF!&lt;=$B$187,#REF!&lt;=$B$187),#REF!,NA())</f>
        <v>#REF!</v>
      </c>
      <c r="O186" s="25" t="e">
        <f>IF(AND(#REF!&gt;=$B$184,#REF!&gt;=$B$184,#REF!&gt;=$B$184,#REF!&gt;=$B$184),#REF!,NA())</f>
        <v>#REF!</v>
      </c>
      <c r="P186" s="25" t="e">
        <f>IF(AND(#REF!&lt;=$B$185,#REF!&lt;=$B$185,#REF!&lt;=$B$185,#REF!&lt;=$B$185),#REF!,NA())</f>
        <v>#REF!</v>
      </c>
      <c r="Q186" s="25"/>
      <c r="R186" s="18"/>
    </row>
    <row r="187" spans="1:18" x14ac:dyDescent="0.25">
      <c r="A187" s="30" t="s">
        <v>27</v>
      </c>
      <c r="B187" s="18" t="e">
        <f>SUM(B182-(2*B183))</f>
        <v>#REF!</v>
      </c>
      <c r="D187" s="23" t="e">
        <f t="shared" si="84"/>
        <v>#REF!</v>
      </c>
      <c r="E187" s="24" t="e">
        <f t="shared" si="85"/>
        <v>#REF!</v>
      </c>
      <c r="F187" s="24" t="e">
        <f t="shared" si="86"/>
        <v>#REF!</v>
      </c>
      <c r="G187" s="25" t="e">
        <f t="shared" si="87"/>
        <v>#REF!</v>
      </c>
      <c r="H187" s="25" t="e">
        <f t="shared" si="88"/>
        <v>#REF!</v>
      </c>
      <c r="I187" s="24" t="e">
        <f t="shared" si="89"/>
        <v>#REF!</v>
      </c>
      <c r="J187" s="25" t="e">
        <f t="shared" si="90"/>
        <v>#REF!</v>
      </c>
      <c r="K187" s="25" t="e">
        <f>IF(#REF!&gt;=$B$188,#REF!,NA())</f>
        <v>#REF!</v>
      </c>
      <c r="L187" s="25" t="e">
        <f>IF(#REF!&lt;=$B$189,#REF!,NA())</f>
        <v>#REF!</v>
      </c>
      <c r="M187" s="25" t="e">
        <f>IF(AND(#REF!&gt;=$B$186,#REF!&gt;=$B$186),#REF!,NA())</f>
        <v>#REF!</v>
      </c>
      <c r="N187" s="25" t="e">
        <f>IF(AND(#REF!&lt;=$B$187,#REF!&lt;=$B$187),#REF!,NA())</f>
        <v>#REF!</v>
      </c>
      <c r="O187" s="25" t="e">
        <f>IF(AND(#REF!&gt;=$B$184,#REF!&gt;=$B$184,#REF!&gt;=$B$184,#REF!&gt;=$B$184),#REF!,NA())</f>
        <v>#REF!</v>
      </c>
      <c r="P187" s="25" t="e">
        <f>IF(AND(#REF!&lt;=$B$185,#REF!&lt;=$B$185,#REF!&lt;=$B$185,#REF!&lt;=$B$185),#REF!,NA())</f>
        <v>#REF!</v>
      </c>
      <c r="Q187" s="25"/>
      <c r="R187" s="18"/>
    </row>
    <row r="188" spans="1:18" x14ac:dyDescent="0.25">
      <c r="A188" s="30" t="s">
        <v>28</v>
      </c>
      <c r="B188" s="19" t="e">
        <f>SUM(B182+(3*B183))</f>
        <v>#REF!</v>
      </c>
      <c r="D188" s="23" t="e">
        <f t="shared" si="84"/>
        <v>#REF!</v>
      </c>
      <c r="E188" s="24" t="e">
        <f t="shared" si="85"/>
        <v>#REF!</v>
      </c>
      <c r="F188" s="24" t="e">
        <f t="shared" si="86"/>
        <v>#REF!</v>
      </c>
      <c r="G188" s="25" t="e">
        <f t="shared" si="87"/>
        <v>#REF!</v>
      </c>
      <c r="H188" s="25" t="e">
        <f t="shared" si="88"/>
        <v>#REF!</v>
      </c>
      <c r="I188" s="24" t="e">
        <f t="shared" si="89"/>
        <v>#REF!</v>
      </c>
      <c r="J188" s="25" t="e">
        <f t="shared" si="90"/>
        <v>#REF!</v>
      </c>
      <c r="K188" s="25" t="e">
        <f>IF(#REF!&gt;=$B$188,#REF!,NA())</f>
        <v>#REF!</v>
      </c>
      <c r="L188" s="25" t="e">
        <f>IF(#REF!&lt;=$B$189,#REF!,NA())</f>
        <v>#REF!</v>
      </c>
      <c r="M188" s="25" t="e">
        <f>IF(AND(#REF!&gt;=$B$186,#REF!&gt;=$B$186),#REF!,NA())</f>
        <v>#REF!</v>
      </c>
      <c r="N188" s="25" t="e">
        <f>IF(AND(#REF!&lt;=$B$187,#REF!&lt;=$B$187),#REF!,NA())</f>
        <v>#REF!</v>
      </c>
      <c r="O188" s="25" t="e">
        <f>IF(AND(#REF!&gt;=$B$184,#REF!&gt;=$B$184,#REF!&gt;=$B$184,#REF!&gt;=$B$184),#REF!,NA())</f>
        <v>#REF!</v>
      </c>
      <c r="P188" s="25" t="e">
        <f>IF(AND(#REF!&lt;=$B$185,#REF!&lt;=$B$185,#REF!&lt;=$B$185,#REF!&lt;=$B$185),#REF!,NA())</f>
        <v>#REF!</v>
      </c>
      <c r="Q188" s="25"/>
      <c r="R188" s="18"/>
    </row>
    <row r="189" spans="1:18" x14ac:dyDescent="0.25">
      <c r="A189" s="31" t="s">
        <v>29</v>
      </c>
      <c r="B189" s="20" t="e">
        <f>SUM(B182-(3*B183))</f>
        <v>#REF!</v>
      </c>
      <c r="D189" s="23" t="e">
        <f t="shared" si="84"/>
        <v>#REF!</v>
      </c>
      <c r="E189" s="24" t="e">
        <f t="shared" si="85"/>
        <v>#REF!</v>
      </c>
      <c r="F189" s="24" t="e">
        <f t="shared" si="86"/>
        <v>#REF!</v>
      </c>
      <c r="G189" s="25" t="e">
        <f t="shared" si="87"/>
        <v>#REF!</v>
      </c>
      <c r="H189" s="25" t="e">
        <f t="shared" si="88"/>
        <v>#REF!</v>
      </c>
      <c r="I189" s="24" t="e">
        <f t="shared" si="89"/>
        <v>#REF!</v>
      </c>
      <c r="J189" s="25" t="e">
        <f t="shared" si="90"/>
        <v>#REF!</v>
      </c>
      <c r="K189" s="25" t="e">
        <f>IF(#REF!&gt;=$B$188,#REF!,NA())</f>
        <v>#REF!</v>
      </c>
      <c r="L189" s="25" t="e">
        <f>IF(#REF!&lt;=$B$189,#REF!,NA())</f>
        <v>#REF!</v>
      </c>
      <c r="M189" s="25" t="e">
        <f>IF(AND(#REF!&gt;=$B$186,#REF!&gt;=$B$186),#REF!,NA())</f>
        <v>#REF!</v>
      </c>
      <c r="N189" s="25" t="e">
        <f>IF(AND(#REF!&lt;=$B$187,#REF!&lt;=$B$187),#REF!,NA())</f>
        <v>#REF!</v>
      </c>
      <c r="O189" s="25" t="e">
        <f>IF(AND(#REF!&gt;=$B$184,#REF!&gt;=$B$184,#REF!&gt;=$B$184,#REF!&gt;=$B$184),#REF!,NA())</f>
        <v>#REF!</v>
      </c>
      <c r="P189" s="25" t="e">
        <f>IF(AND(#REF!&lt;=$B$185,#REF!&lt;=$B$185,#REF!&lt;=$B$185,#REF!&lt;=$B$185),#REF!,NA())</f>
        <v>#REF!</v>
      </c>
      <c r="Q189" s="25"/>
      <c r="R189" s="18"/>
    </row>
    <row r="190" spans="1:18" x14ac:dyDescent="0.25">
      <c r="D190" s="23" t="e">
        <f t="shared" si="84"/>
        <v>#REF!</v>
      </c>
      <c r="E190" s="24" t="e">
        <f t="shared" si="85"/>
        <v>#REF!</v>
      </c>
      <c r="F190" s="24" t="e">
        <f t="shared" si="86"/>
        <v>#REF!</v>
      </c>
      <c r="G190" s="25" t="e">
        <f t="shared" si="87"/>
        <v>#REF!</v>
      </c>
      <c r="H190" s="25" t="e">
        <f t="shared" si="88"/>
        <v>#REF!</v>
      </c>
      <c r="I190" s="24" t="e">
        <f t="shared" si="89"/>
        <v>#REF!</v>
      </c>
      <c r="J190" s="25" t="e">
        <f t="shared" si="90"/>
        <v>#REF!</v>
      </c>
      <c r="K190" s="25" t="e">
        <f>IF(#REF!&gt;=$B$188,#REF!,NA())</f>
        <v>#REF!</v>
      </c>
      <c r="L190" s="25" t="e">
        <f>IF(#REF!&lt;=$B$189,#REF!,NA())</f>
        <v>#REF!</v>
      </c>
      <c r="M190" s="25" t="e">
        <f>IF(AND(#REF!&gt;=$B$186,#REF!&gt;=$B$186),#REF!,NA())</f>
        <v>#REF!</v>
      </c>
      <c r="N190" s="25" t="e">
        <f>IF(AND(#REF!&lt;=$B$187,#REF!&lt;=$B$187),#REF!,NA())</f>
        <v>#REF!</v>
      </c>
      <c r="O190" s="25" t="e">
        <f>IF(AND(#REF!&gt;=$B$184,#REF!&gt;=$B$184,#REF!&gt;=$B$184,#REF!&gt;=$B$184),#REF!,NA())</f>
        <v>#REF!</v>
      </c>
      <c r="P190" s="25" t="e">
        <f>IF(AND(#REF!&lt;=$B$185,#REF!&lt;=$B$185,#REF!&lt;=$B$185,#REF!&lt;=$B$185),#REF!,NA())</f>
        <v>#REF!</v>
      </c>
      <c r="Q190" s="25" t="e">
        <f>IF(AND(#REF!&gt;=$B$182,#REF!&gt;= $B$182,#REF!&gt;= $B$182,#REF!&gt;= $B$182,#REF!&gt;= $B$182,#REF!&gt;= $B$182,#REF!&gt;= $B$182,#REF!&gt;= $B$182),#REF!,NA())</f>
        <v>#REF!</v>
      </c>
      <c r="R190" s="18" t="e">
        <f>IF(AND(#REF!&lt;=$B$182,#REF!&lt;= $B$182,#REF!&lt;= $B$182,#REF!&lt;= $B$182,#REF!&lt;= $B$182,#REF!&lt;= $B$182,#REF!&lt;= $B$182,#REF!&lt;= $B$182),#REF!,NA())</f>
        <v>#REF!</v>
      </c>
    </row>
    <row r="191" spans="1:18" x14ac:dyDescent="0.25">
      <c r="D191" s="23" t="e">
        <f t="shared" si="84"/>
        <v>#REF!</v>
      </c>
      <c r="E191" s="24" t="e">
        <f t="shared" si="85"/>
        <v>#REF!</v>
      </c>
      <c r="F191" s="24" t="e">
        <f t="shared" si="86"/>
        <v>#REF!</v>
      </c>
      <c r="G191" s="25" t="e">
        <f t="shared" si="87"/>
        <v>#REF!</v>
      </c>
      <c r="H191" s="25" t="e">
        <f t="shared" si="88"/>
        <v>#REF!</v>
      </c>
      <c r="I191" s="24" t="e">
        <f t="shared" si="89"/>
        <v>#REF!</v>
      </c>
      <c r="J191" s="25" t="e">
        <f t="shared" si="90"/>
        <v>#REF!</v>
      </c>
      <c r="K191" s="25" t="e">
        <f>IF(#REF!&gt;=$B$188,#REF!,NA())</f>
        <v>#REF!</v>
      </c>
      <c r="L191" s="25" t="e">
        <f>IF(#REF!&lt;=$B$189,#REF!,NA())</f>
        <v>#REF!</v>
      </c>
      <c r="M191" s="25" t="e">
        <f>IF(AND(#REF!&gt;=$B$186,#REF!&gt;=$B$186),#REF!,NA())</f>
        <v>#REF!</v>
      </c>
      <c r="N191" s="25" t="e">
        <f>IF(AND(#REF!&lt;=$B$187,#REF!&lt;=$B$187),#REF!,NA())</f>
        <v>#REF!</v>
      </c>
      <c r="O191" s="25" t="e">
        <f>IF(AND(#REF!&gt;=$B$184,#REF!&gt;=$B$184,#REF!&gt;=$B$184,#REF!&gt;=$B$184),#REF!,NA())</f>
        <v>#REF!</v>
      </c>
      <c r="P191" s="25" t="e">
        <f>IF(AND(#REF!&lt;=$B$185,#REF!&lt;=$B$185,#REF!&lt;=$B$185,#REF!&lt;=$B$185),#REF!,NA())</f>
        <v>#REF!</v>
      </c>
      <c r="Q191" s="25" t="e">
        <f>IF(AND(#REF!&gt;=$B$182,#REF!&gt;= $B$182,#REF!&gt;= $B$182,#REF!&gt;= $B$182,#REF!&gt;= $B$182,#REF!&gt;= $B$182,#REF!&gt;= $B$182,#REF!&gt;= $B$182),#REF!,NA())</f>
        <v>#REF!</v>
      </c>
      <c r="R191" s="18" t="e">
        <f>IF(AND(#REF!&lt;=$B$182,#REF!&lt;= $B$182,#REF!&lt;= $B$182,#REF!&lt;= $B$182,#REF!&lt;= $B$182,#REF!&lt;= $B$182,#REF!&lt;= $B$182,#REF!&lt;= $B$182),#REF!,NA())</f>
        <v>#REF!</v>
      </c>
    </row>
    <row r="192" spans="1:18" x14ac:dyDescent="0.25">
      <c r="D192" s="23" t="e">
        <f t="shared" si="84"/>
        <v>#REF!</v>
      </c>
      <c r="E192" s="24" t="e">
        <f t="shared" si="85"/>
        <v>#REF!</v>
      </c>
      <c r="F192" s="24" t="e">
        <f t="shared" si="86"/>
        <v>#REF!</v>
      </c>
      <c r="G192" s="25" t="e">
        <f t="shared" si="87"/>
        <v>#REF!</v>
      </c>
      <c r="H192" s="25" t="e">
        <f t="shared" si="88"/>
        <v>#REF!</v>
      </c>
      <c r="I192" s="24" t="e">
        <f t="shared" si="89"/>
        <v>#REF!</v>
      </c>
      <c r="J192" s="25" t="e">
        <f t="shared" si="90"/>
        <v>#REF!</v>
      </c>
      <c r="K192" s="25" t="e">
        <f>IF(#REF!&gt;=$B$188,#REF!,NA())</f>
        <v>#REF!</v>
      </c>
      <c r="L192" s="25" t="e">
        <f>IF(#REF!&lt;=$B$189,#REF!,NA())</f>
        <v>#REF!</v>
      </c>
      <c r="M192" s="25" t="e">
        <f>IF(AND(#REF!&gt;=$B$186,#REF!&gt;=$B$186),#REF!,NA())</f>
        <v>#REF!</v>
      </c>
      <c r="N192" s="25" t="e">
        <f>IF(AND(#REF!&lt;=$B$187,#REF!&lt;=$B$187),#REF!,NA())</f>
        <v>#REF!</v>
      </c>
      <c r="O192" s="25" t="e">
        <f>IF(AND(#REF!&gt;=$B$184,#REF!&gt;=$B$184,#REF!&gt;=$B$184,#REF!&gt;=$B$184),#REF!,NA())</f>
        <v>#REF!</v>
      </c>
      <c r="P192" s="25" t="e">
        <f>IF(AND(#REF!&lt;=$B$185,#REF!&lt;=$B$185,#REF!&lt;=$B$185,#REF!&lt;=$B$185),#REF!,NA())</f>
        <v>#REF!</v>
      </c>
      <c r="Q192" s="25" t="e">
        <f>IF(AND(#REF!&gt;=$B$182,#REF!&gt;= $B$182,#REF!&gt;= $B$182,#REF!&gt;= $B$182,#REF!&gt;= $B$182,#REF!&gt;= $B$182,#REF!&gt;= $B$182,#REF!&gt;= $B$182),#REF!,NA())</f>
        <v>#REF!</v>
      </c>
      <c r="R192" s="18" t="e">
        <f>IF(AND(#REF!&lt;=$B$182,#REF!&lt;= $B$182,#REF!&lt;= $B$182,#REF!&lt;= $B$182,#REF!&lt;= $B$182,#REF!&lt;= $B$182,#REF!&lt;= $B$182,#REF!&lt;= $B$182),#REF!,NA())</f>
        <v>#REF!</v>
      </c>
    </row>
    <row r="193" spans="1:18" x14ac:dyDescent="0.25">
      <c r="D193" s="23" t="e">
        <f t="shared" si="84"/>
        <v>#REF!</v>
      </c>
      <c r="E193" s="24" t="e">
        <f t="shared" si="85"/>
        <v>#REF!</v>
      </c>
      <c r="F193" s="24" t="e">
        <f t="shared" si="86"/>
        <v>#REF!</v>
      </c>
      <c r="G193" s="25" t="e">
        <f t="shared" si="87"/>
        <v>#REF!</v>
      </c>
      <c r="H193" s="25" t="e">
        <f t="shared" si="88"/>
        <v>#REF!</v>
      </c>
      <c r="I193" s="24" t="e">
        <f t="shared" si="89"/>
        <v>#REF!</v>
      </c>
      <c r="J193" s="25" t="e">
        <f t="shared" si="90"/>
        <v>#REF!</v>
      </c>
      <c r="K193" s="25" t="e">
        <f>IF(#REF!&gt;=$B$188,#REF!,NA())</f>
        <v>#REF!</v>
      </c>
      <c r="L193" s="25" t="e">
        <f>IF(#REF!&lt;=$B$189,#REF!,NA())</f>
        <v>#REF!</v>
      </c>
      <c r="M193" s="25" t="e">
        <f>IF(AND(#REF!&gt;=$B$186,#REF!&gt;=$B$186),#REF!,NA())</f>
        <v>#REF!</v>
      </c>
      <c r="N193" s="25" t="e">
        <f>IF(AND(#REF!&lt;=$B$187,#REF!&lt;=$B$187),#REF!,NA())</f>
        <v>#REF!</v>
      </c>
      <c r="O193" s="25" t="e">
        <f>IF(AND(#REF!&gt;=$B$184,#REF!&gt;=$B$184,#REF!&gt;=$B$184,#REF!&gt;=$B$184),#REF!,NA())</f>
        <v>#REF!</v>
      </c>
      <c r="P193" s="25" t="e">
        <f>IF(AND(#REF!&lt;=$B$185,#REF!&lt;=$B$185,#REF!&lt;=$B$185,#REF!&lt;=$B$185),#REF!,NA())</f>
        <v>#REF!</v>
      </c>
      <c r="Q193" s="25" t="e">
        <f>IF(AND(#REF!&gt;=$B$182,#REF!&gt;= $B$182,#REF!&gt;= $B$182,#REF!&gt;= $B$182,#REF!&gt;= $B$182,#REF!&gt;= $B$182,#REF!&gt;= $B$182,#REF!&gt;= $B$182),#REF!,NA())</f>
        <v>#REF!</v>
      </c>
      <c r="R193" s="18" t="e">
        <f>IF(AND(#REF!&lt;=$B$182,#REF!&lt;= $B$182,#REF!&lt;= $B$182,#REF!&lt;= $B$182,#REF!&lt;= $B$182,#REF!&lt;= $B$182,#REF!&lt;= $B$182,#REF!&lt;= $B$182),#REF!,NA())</f>
        <v>#REF!</v>
      </c>
    </row>
    <row r="194" spans="1:18" x14ac:dyDescent="0.25">
      <c r="D194" s="26" t="e">
        <f t="shared" si="84"/>
        <v>#REF!</v>
      </c>
      <c r="E194" s="27" t="e">
        <f t="shared" si="85"/>
        <v>#REF!</v>
      </c>
      <c r="F194" s="27" t="e">
        <f t="shared" si="86"/>
        <v>#REF!</v>
      </c>
      <c r="G194" s="28" t="e">
        <f t="shared" si="87"/>
        <v>#REF!</v>
      </c>
      <c r="H194" s="28" t="e">
        <f t="shared" si="88"/>
        <v>#REF!</v>
      </c>
      <c r="I194" s="27" t="e">
        <f t="shared" si="89"/>
        <v>#REF!</v>
      </c>
      <c r="J194" s="28" t="e">
        <f t="shared" si="90"/>
        <v>#REF!</v>
      </c>
      <c r="K194" s="28" t="e">
        <f>IF(#REF!&gt;=$B$188,#REF!,NA())</f>
        <v>#REF!</v>
      </c>
      <c r="L194" s="28" t="e">
        <f>IF(#REF!&lt;=$B$189,#REF!,NA())</f>
        <v>#REF!</v>
      </c>
      <c r="M194" s="28" t="e">
        <f>IF(AND(#REF!&gt;=$B$186,#REF!&gt;=$B$186),#REF!,NA())</f>
        <v>#REF!</v>
      </c>
      <c r="N194" s="28" t="e">
        <f>IF(AND(#REF!&lt;=$B$187,#REF!&lt;=$B$187),#REF!,NA())</f>
        <v>#REF!</v>
      </c>
      <c r="O194" s="28" t="e">
        <f>IF(AND(#REF!&gt;=$B$184,#REF!&gt;=$B$184,#REF!&gt;=$B$184,#REF!&gt;=$B$184),#REF!,NA())</f>
        <v>#REF!</v>
      </c>
      <c r="P194" s="28" t="e">
        <f>IF(AND(#REF!&lt;=$B$185,#REF!&lt;=$B$185,#REF!&lt;=$B$185,#REF!&lt;=$B$185),#REF!,NA())</f>
        <v>#REF!</v>
      </c>
      <c r="Q194" s="28" t="e">
        <f>IF(AND(#REF!&gt;=$B$182,#REF!&gt;= $B$182,#REF!&gt;= $B$182,#REF!&gt;= $B$182,#REF!&gt;= $B$182,#REF!&gt;= $B$182,#REF!&gt;= $B$182,#REF!&gt;= $B$182),#REF!,NA())</f>
        <v>#REF!</v>
      </c>
      <c r="R194" s="20" t="e">
        <f>IF(AND(#REF!&lt;=$B$182,#REF!&lt;= $B$182,#REF!&lt;= $B$182,#REF!&lt;= $B$182,#REF!&lt;= $B$182,#REF!&lt;= $B$182,#REF!&lt;= $B$182,#REF!&lt;= $B$182),#REF!,NA())</f>
        <v>#REF!</v>
      </c>
    </row>
    <row r="196" spans="1:18" ht="23.25" x14ac:dyDescent="0.35">
      <c r="A196" s="22" t="s">
        <v>59</v>
      </c>
    </row>
    <row r="197" spans="1:18" ht="15.75" thickBot="1" x14ac:dyDescent="0.3">
      <c r="A197" s="29" t="s">
        <v>22</v>
      </c>
      <c r="B197" s="21" t="e">
        <f>AVERAGE(#REF!)</f>
        <v>#REF!</v>
      </c>
      <c r="D197" s="32" t="s">
        <v>31</v>
      </c>
      <c r="E197" s="33" t="s">
        <v>45</v>
      </c>
      <c r="F197" s="33" t="s">
        <v>32</v>
      </c>
      <c r="G197" s="33" t="s">
        <v>33</v>
      </c>
      <c r="H197" s="33" t="s">
        <v>34</v>
      </c>
      <c r="I197" s="33" t="s">
        <v>35</v>
      </c>
      <c r="J197" s="33" t="s">
        <v>36</v>
      </c>
      <c r="K197" s="34" t="s">
        <v>37</v>
      </c>
      <c r="L197" s="33" t="s">
        <v>38</v>
      </c>
      <c r="M197" s="34" t="s">
        <v>39</v>
      </c>
      <c r="N197" s="34" t="s">
        <v>40</v>
      </c>
      <c r="O197" s="34" t="s">
        <v>41</v>
      </c>
      <c r="P197" s="34" t="s">
        <v>42</v>
      </c>
      <c r="Q197" s="34" t="s">
        <v>43</v>
      </c>
      <c r="R197" s="35" t="s">
        <v>44</v>
      </c>
    </row>
    <row r="198" spans="1:18" ht="15.75" thickTop="1" x14ac:dyDescent="0.25">
      <c r="A198" s="30" t="s">
        <v>23</v>
      </c>
      <c r="B198" s="18" t="e">
        <f>_xlfn.STDEV.P(#REF!,#REF!,#REF!,#REF!,#REF!,#REF!,#REF!,#REF!,#REF!,#REF!,#REF!,#REF!)</f>
        <v>#REF!</v>
      </c>
      <c r="D198" s="23" t="e">
        <f>SUM($B$197)</f>
        <v>#REF!</v>
      </c>
      <c r="E198" s="24" t="e">
        <f>SUM($B$199)</f>
        <v>#REF!</v>
      </c>
      <c r="F198" s="24" t="e">
        <f>SUM($B$200)</f>
        <v>#REF!</v>
      </c>
      <c r="G198" s="25" t="e">
        <f>SUM($B$201)</f>
        <v>#REF!</v>
      </c>
      <c r="H198" s="25" t="e">
        <f>SUM($B$202)</f>
        <v>#REF!</v>
      </c>
      <c r="I198" s="24" t="e">
        <f>SUM($B$203)</f>
        <v>#REF!</v>
      </c>
      <c r="J198" s="25" t="e">
        <f>SUM($B$204)</f>
        <v>#REF!</v>
      </c>
      <c r="K198" s="25" t="e">
        <f>IF(#REF!&gt;=$B$203,#REF!,NA())</f>
        <v>#REF!</v>
      </c>
      <c r="L198" s="25" t="e">
        <f>IF(#REF!&lt;=$B$204,#REF!,NA())</f>
        <v>#REF!</v>
      </c>
      <c r="M198" s="25"/>
      <c r="N198" s="25"/>
      <c r="O198" s="25"/>
      <c r="P198" s="25"/>
      <c r="Q198" s="25"/>
      <c r="R198" s="18"/>
    </row>
    <row r="199" spans="1:18" x14ac:dyDescent="0.25">
      <c r="A199" s="30" t="s">
        <v>24</v>
      </c>
      <c r="B199" s="19" t="e">
        <f>SUM(B197+B198)</f>
        <v>#REF!</v>
      </c>
      <c r="D199" s="23" t="e">
        <f t="shared" ref="D199:D209" si="91">SUM($B$197)</f>
        <v>#REF!</v>
      </c>
      <c r="E199" s="24" t="e">
        <f t="shared" ref="E199:E209" si="92">SUM($B$199)</f>
        <v>#REF!</v>
      </c>
      <c r="F199" s="24" t="e">
        <f t="shared" ref="F199:F209" si="93">SUM($B$200)</f>
        <v>#REF!</v>
      </c>
      <c r="G199" s="25" t="e">
        <f t="shared" ref="G199:G209" si="94">SUM($B$201)</f>
        <v>#REF!</v>
      </c>
      <c r="H199" s="25" t="e">
        <f t="shared" ref="H199:H209" si="95">SUM($B$202)</f>
        <v>#REF!</v>
      </c>
      <c r="I199" s="24" t="e">
        <f t="shared" ref="I199:I209" si="96">SUM($B$203)</f>
        <v>#REF!</v>
      </c>
      <c r="J199" s="25" t="e">
        <f t="shared" ref="J199:J209" si="97">SUM($B$204)</f>
        <v>#REF!</v>
      </c>
      <c r="K199" s="25" t="e">
        <f>IF(#REF!&gt;=$B$203,#REF!,NA())</f>
        <v>#REF!</v>
      </c>
      <c r="L199" s="25" t="e">
        <f>IF(#REF!&lt;=$B$204,#REF!,NA())</f>
        <v>#REF!</v>
      </c>
      <c r="M199" s="25" t="e">
        <f>IF(AND(#REF!&gt;=$B$201,#REF!&gt;=$B$201),#REF!,NA())</f>
        <v>#REF!</v>
      </c>
      <c r="N199" s="25" t="e">
        <f>IF(AND(#REF!&lt;=$B$202,#REF!&lt;=$B$202),#REF!,NA())</f>
        <v>#REF!</v>
      </c>
      <c r="O199" s="25"/>
      <c r="P199" s="25"/>
      <c r="Q199" s="25"/>
      <c r="R199" s="18"/>
    </row>
    <row r="200" spans="1:18" x14ac:dyDescent="0.25">
      <c r="A200" s="30" t="s">
        <v>25</v>
      </c>
      <c r="B200" s="19" t="e">
        <f>SUM(B197-B198)</f>
        <v>#REF!</v>
      </c>
      <c r="D200" s="23" t="e">
        <f t="shared" si="91"/>
        <v>#REF!</v>
      </c>
      <c r="E200" s="24" t="e">
        <f t="shared" si="92"/>
        <v>#REF!</v>
      </c>
      <c r="F200" s="24" t="e">
        <f t="shared" si="93"/>
        <v>#REF!</v>
      </c>
      <c r="G200" s="25" t="e">
        <f t="shared" si="94"/>
        <v>#REF!</v>
      </c>
      <c r="H200" s="25" t="e">
        <f t="shared" si="95"/>
        <v>#REF!</v>
      </c>
      <c r="I200" s="24" t="e">
        <f t="shared" si="96"/>
        <v>#REF!</v>
      </c>
      <c r="J200" s="25" t="e">
        <f t="shared" si="97"/>
        <v>#REF!</v>
      </c>
      <c r="K200" s="25" t="e">
        <f>IF(#REF!&gt;=$B$203,#REF!,NA())</f>
        <v>#REF!</v>
      </c>
      <c r="L200" s="25" t="e">
        <f>IF(#REF!&lt;=$B$204,#REF!,NA())</f>
        <v>#REF!</v>
      </c>
      <c r="M200" s="25" t="e">
        <f>IF(AND(#REF!&gt;=$B$201,#REF!&gt;=$B$201),#REF!,NA())</f>
        <v>#REF!</v>
      </c>
      <c r="N200" s="25" t="e">
        <f>IF(AND(#REF!&lt;=$B$202,#REF!&lt;=$B$202),#REF!,NA())</f>
        <v>#REF!</v>
      </c>
      <c r="O200" s="25"/>
      <c r="P200" s="25"/>
      <c r="Q200" s="25"/>
      <c r="R200" s="18"/>
    </row>
    <row r="201" spans="1:18" x14ac:dyDescent="0.25">
      <c r="A201" s="30" t="s">
        <v>26</v>
      </c>
      <c r="B201" s="18" t="e">
        <f>SUM(B197+(2*B198))</f>
        <v>#REF!</v>
      </c>
      <c r="D201" s="23" t="e">
        <f t="shared" si="91"/>
        <v>#REF!</v>
      </c>
      <c r="E201" s="24" t="e">
        <f t="shared" si="92"/>
        <v>#REF!</v>
      </c>
      <c r="F201" s="24" t="e">
        <f t="shared" si="93"/>
        <v>#REF!</v>
      </c>
      <c r="G201" s="25" t="e">
        <f t="shared" si="94"/>
        <v>#REF!</v>
      </c>
      <c r="H201" s="25" t="e">
        <f t="shared" si="95"/>
        <v>#REF!</v>
      </c>
      <c r="I201" s="24" t="e">
        <f t="shared" si="96"/>
        <v>#REF!</v>
      </c>
      <c r="J201" s="25" t="e">
        <f t="shared" si="97"/>
        <v>#REF!</v>
      </c>
      <c r="K201" s="25" t="e">
        <f>IF(#REF!&gt;=$B$203,#REF!,NA())</f>
        <v>#REF!</v>
      </c>
      <c r="L201" s="25" t="e">
        <f>IF(#REF!&lt;=$B$204,#REF!,NA())</f>
        <v>#REF!</v>
      </c>
      <c r="M201" s="25" t="e">
        <f>IF(AND(#REF!&gt;=$B$201,#REF!&gt;=$B$201),#REF!,NA())</f>
        <v>#REF!</v>
      </c>
      <c r="N201" s="25" t="e">
        <f>IF(AND(#REF!&lt;=$B$202,#REF!&lt;=$B$202),#REF!,NA())</f>
        <v>#REF!</v>
      </c>
      <c r="O201" s="25" t="e">
        <f>IF(AND(#REF!&gt;=$B$199,#REF!&gt;=$B$199,#REF!&gt;=$B$199,#REF!&gt;=$B$199),#REF!,NA())</f>
        <v>#REF!</v>
      </c>
      <c r="P201" s="25" t="e">
        <f>IF(AND(#REF!&lt;=$B$200,#REF!&lt;=$B$200,#REF!&lt;=$B$200,#REF!&lt;=$B$200),#REF!,NA())</f>
        <v>#REF!</v>
      </c>
      <c r="Q201" s="25"/>
      <c r="R201" s="18"/>
    </row>
    <row r="202" spans="1:18" x14ac:dyDescent="0.25">
      <c r="A202" s="30" t="s">
        <v>27</v>
      </c>
      <c r="B202" s="18" t="e">
        <f>SUM(B197-(2*B198))</f>
        <v>#REF!</v>
      </c>
      <c r="D202" s="23" t="e">
        <f t="shared" si="91"/>
        <v>#REF!</v>
      </c>
      <c r="E202" s="24" t="e">
        <f t="shared" si="92"/>
        <v>#REF!</v>
      </c>
      <c r="F202" s="24" t="e">
        <f t="shared" si="93"/>
        <v>#REF!</v>
      </c>
      <c r="G202" s="25" t="e">
        <f t="shared" si="94"/>
        <v>#REF!</v>
      </c>
      <c r="H202" s="25" t="e">
        <f t="shared" si="95"/>
        <v>#REF!</v>
      </c>
      <c r="I202" s="24" t="e">
        <f t="shared" si="96"/>
        <v>#REF!</v>
      </c>
      <c r="J202" s="25" t="e">
        <f t="shared" si="97"/>
        <v>#REF!</v>
      </c>
      <c r="K202" s="25" t="e">
        <f>IF(#REF!&gt;=$B$203,#REF!,NA())</f>
        <v>#REF!</v>
      </c>
      <c r="L202" s="25" t="e">
        <f>IF(#REF!&lt;=$B$204,#REF!,NA())</f>
        <v>#REF!</v>
      </c>
      <c r="M202" s="25" t="e">
        <f>IF(AND(#REF!&gt;=$B$201,#REF!&gt;=$B$201),#REF!,NA())</f>
        <v>#REF!</v>
      </c>
      <c r="N202" s="25" t="e">
        <f>IF(AND(#REF!&lt;=$B$202,#REF!&lt;=$B$202),#REF!,NA())</f>
        <v>#REF!</v>
      </c>
      <c r="O202" s="25" t="e">
        <f>IF(AND(#REF!&gt;=$B$199,#REF!&gt;=$B$199,#REF!&gt;=$B$199,#REF!&gt;=$B$199),#REF!,NA())</f>
        <v>#REF!</v>
      </c>
      <c r="P202" s="25" t="e">
        <f>IF(AND(#REF!&lt;=$B$200,#REF!&lt;=$B$200,#REF!&lt;=$B$200,#REF!&lt;=$B$200),#REF!,NA())</f>
        <v>#REF!</v>
      </c>
      <c r="Q202" s="25"/>
      <c r="R202" s="18"/>
    </row>
    <row r="203" spans="1:18" x14ac:dyDescent="0.25">
      <c r="A203" s="30" t="s">
        <v>28</v>
      </c>
      <c r="B203" s="19" t="e">
        <f>SUM(B197+(3*B198))</f>
        <v>#REF!</v>
      </c>
      <c r="D203" s="23" t="e">
        <f t="shared" si="91"/>
        <v>#REF!</v>
      </c>
      <c r="E203" s="24" t="e">
        <f t="shared" si="92"/>
        <v>#REF!</v>
      </c>
      <c r="F203" s="24" t="e">
        <f t="shared" si="93"/>
        <v>#REF!</v>
      </c>
      <c r="G203" s="25" t="e">
        <f t="shared" si="94"/>
        <v>#REF!</v>
      </c>
      <c r="H203" s="25" t="e">
        <f t="shared" si="95"/>
        <v>#REF!</v>
      </c>
      <c r="I203" s="24" t="e">
        <f t="shared" si="96"/>
        <v>#REF!</v>
      </c>
      <c r="J203" s="25" t="e">
        <f t="shared" si="97"/>
        <v>#REF!</v>
      </c>
      <c r="K203" s="25" t="e">
        <f>IF(#REF!&gt;=$B$203,#REF!,NA())</f>
        <v>#REF!</v>
      </c>
      <c r="L203" s="25" t="e">
        <f>IF(#REF!&lt;=$B$204,#REF!,NA())</f>
        <v>#REF!</v>
      </c>
      <c r="M203" s="25" t="e">
        <f>IF(AND(#REF!&gt;=$B$201,#REF!&gt;=$B$201),#REF!,NA())</f>
        <v>#REF!</v>
      </c>
      <c r="N203" s="25" t="e">
        <f>IF(AND(#REF!&lt;=$B$202,#REF!&lt;=$B$202),#REF!,NA())</f>
        <v>#REF!</v>
      </c>
      <c r="O203" s="25" t="e">
        <f>IF(AND(#REF!&gt;=$B$199,#REF!&gt;=$B$199,#REF!&gt;=$B$199,#REF!&gt;=$B$199),#REF!,NA())</f>
        <v>#REF!</v>
      </c>
      <c r="P203" s="25" t="e">
        <f>IF(AND(#REF!&lt;=$B$200,#REF!&lt;=$B$200,#REF!&lt;=$B$200,#REF!&lt;=$B$200),#REF!,NA())</f>
        <v>#REF!</v>
      </c>
      <c r="Q203" s="25"/>
      <c r="R203" s="18"/>
    </row>
    <row r="204" spans="1:18" x14ac:dyDescent="0.25">
      <c r="A204" s="31" t="s">
        <v>29</v>
      </c>
      <c r="B204" s="20" t="e">
        <f>SUM(B197-(3*B198))</f>
        <v>#REF!</v>
      </c>
      <c r="D204" s="23" t="e">
        <f t="shared" si="91"/>
        <v>#REF!</v>
      </c>
      <c r="E204" s="24" t="e">
        <f t="shared" si="92"/>
        <v>#REF!</v>
      </c>
      <c r="F204" s="24" t="e">
        <f t="shared" si="93"/>
        <v>#REF!</v>
      </c>
      <c r="G204" s="25" t="e">
        <f t="shared" si="94"/>
        <v>#REF!</v>
      </c>
      <c r="H204" s="25" t="e">
        <f t="shared" si="95"/>
        <v>#REF!</v>
      </c>
      <c r="I204" s="24" t="e">
        <f t="shared" si="96"/>
        <v>#REF!</v>
      </c>
      <c r="J204" s="25" t="e">
        <f t="shared" si="97"/>
        <v>#REF!</v>
      </c>
      <c r="K204" s="25" t="e">
        <f>IF(#REF!&gt;=$B$203,#REF!,NA())</f>
        <v>#REF!</v>
      </c>
      <c r="L204" s="25" t="e">
        <f>IF(#REF!&lt;=$B$204,#REF!,NA())</f>
        <v>#REF!</v>
      </c>
      <c r="M204" s="25" t="e">
        <f>IF(AND(#REF!&gt;=$B$201,#REF!&gt;=$B$201),#REF!,NA())</f>
        <v>#REF!</v>
      </c>
      <c r="N204" s="25" t="e">
        <f>IF(AND(#REF!&lt;=$B$202,#REF!&lt;=$B$202),#REF!,NA())</f>
        <v>#REF!</v>
      </c>
      <c r="O204" s="25" t="e">
        <f>IF(AND(#REF!&gt;=$B$199,#REF!&gt;=$B$199,#REF!&gt;=$B$199,#REF!&gt;=$B$199),#REF!,NA())</f>
        <v>#REF!</v>
      </c>
      <c r="P204" s="25" t="e">
        <f>IF(AND(#REF!&lt;=$B$200,#REF!&lt;=$B$200,#REF!&lt;=$B$200,#REF!&lt;=$B$200),#REF!,NA())</f>
        <v>#REF!</v>
      </c>
      <c r="Q204" s="25"/>
      <c r="R204" s="18"/>
    </row>
    <row r="205" spans="1:18" x14ac:dyDescent="0.25">
      <c r="D205" s="23" t="e">
        <f t="shared" si="91"/>
        <v>#REF!</v>
      </c>
      <c r="E205" s="24" t="e">
        <f t="shared" si="92"/>
        <v>#REF!</v>
      </c>
      <c r="F205" s="24" t="e">
        <f t="shared" si="93"/>
        <v>#REF!</v>
      </c>
      <c r="G205" s="25" t="e">
        <f t="shared" si="94"/>
        <v>#REF!</v>
      </c>
      <c r="H205" s="25" t="e">
        <f t="shared" si="95"/>
        <v>#REF!</v>
      </c>
      <c r="I205" s="24" t="e">
        <f t="shared" si="96"/>
        <v>#REF!</v>
      </c>
      <c r="J205" s="25" t="e">
        <f t="shared" si="97"/>
        <v>#REF!</v>
      </c>
      <c r="K205" s="25" t="e">
        <f>IF(#REF!&gt;=$B$203,#REF!,NA())</f>
        <v>#REF!</v>
      </c>
      <c r="L205" s="25" t="e">
        <f>IF(#REF!&lt;=$B$204,#REF!,NA())</f>
        <v>#REF!</v>
      </c>
      <c r="M205" s="25" t="e">
        <f>IF(AND(#REF!&gt;=$B$201,#REF!&gt;=$B$201),#REF!,NA())</f>
        <v>#REF!</v>
      </c>
      <c r="N205" s="25" t="e">
        <f>IF(AND(#REF!&lt;=$B$202,#REF!&lt;=$B$202),#REF!,NA())</f>
        <v>#REF!</v>
      </c>
      <c r="O205" s="25" t="e">
        <f>IF(AND(#REF!&gt;=$B$199,#REF!&gt;=$B$199,#REF!&gt;=$B$199,#REF!&gt;=$B$199),#REF!,NA())</f>
        <v>#REF!</v>
      </c>
      <c r="P205" s="25" t="e">
        <f>IF(AND(#REF!&lt;=$B$200,#REF!&lt;=$B$200,#REF!&lt;=$B$200,#REF!&lt;=$B$200),#REF!,NA())</f>
        <v>#REF!</v>
      </c>
      <c r="Q205" s="25" t="e">
        <f>IF(AND(#REF!&gt;=$B$197,#REF!&gt;= $B$197,#REF!&gt;= $B$197,#REF!&gt;= $B$197,#REF!&gt;= $B$197,#REF!&gt;= $B$197,#REF!&gt;= $B$197,#REF!&gt;= $B$197),#REF!, NA())</f>
        <v>#REF!</v>
      </c>
      <c r="R205" s="18" t="e">
        <f>IF(AND(#REF!&lt;=$B$197,#REF!&lt;= $B$197,#REF!&lt;= $B$197,#REF!&lt;= $B$197,#REF!&lt;= $B$197,#REF!&lt;= $B$197,#REF!&lt;= $B$197,#REF!&lt;= $B$197),#REF!, NA())</f>
        <v>#REF!</v>
      </c>
    </row>
    <row r="206" spans="1:18" x14ac:dyDescent="0.25">
      <c r="D206" s="23" t="e">
        <f t="shared" si="91"/>
        <v>#REF!</v>
      </c>
      <c r="E206" s="24" t="e">
        <f t="shared" si="92"/>
        <v>#REF!</v>
      </c>
      <c r="F206" s="24" t="e">
        <f t="shared" si="93"/>
        <v>#REF!</v>
      </c>
      <c r="G206" s="25" t="e">
        <f t="shared" si="94"/>
        <v>#REF!</v>
      </c>
      <c r="H206" s="25" t="e">
        <f t="shared" si="95"/>
        <v>#REF!</v>
      </c>
      <c r="I206" s="24" t="e">
        <f t="shared" si="96"/>
        <v>#REF!</v>
      </c>
      <c r="J206" s="25" t="e">
        <f t="shared" si="97"/>
        <v>#REF!</v>
      </c>
      <c r="K206" s="25" t="e">
        <f>IF(#REF!&gt;=$B$203,#REF!,NA())</f>
        <v>#REF!</v>
      </c>
      <c r="L206" s="25" t="e">
        <f>IF(#REF!&lt;=$B$204,#REF!,NA())</f>
        <v>#REF!</v>
      </c>
      <c r="M206" s="25" t="e">
        <f>IF(AND(#REF!&gt;=$B$201,#REF!&gt;=$B$201),#REF!,NA())</f>
        <v>#REF!</v>
      </c>
      <c r="N206" s="25" t="e">
        <f>IF(AND(#REF!&lt;=$B$202,#REF!&lt;=$B$202),#REF!,NA())</f>
        <v>#REF!</v>
      </c>
      <c r="O206" s="25" t="e">
        <f>IF(AND(#REF!&gt;=$B$199,#REF!&gt;=$B$199,#REF!&gt;=$B$199,#REF!&gt;=$B$199),#REF!,NA())</f>
        <v>#REF!</v>
      </c>
      <c r="P206" s="25" t="e">
        <f>IF(AND(#REF!&lt;=$B$200,#REF!&lt;=$B$200,#REF!&lt;=$B$200,#REF!&lt;=$B$200),#REF!,NA())</f>
        <v>#REF!</v>
      </c>
      <c r="Q206" s="25" t="e">
        <f>IF(AND(#REF!&gt;=$B$197,#REF!&gt;= $B$197,#REF!&gt;= $B$197,#REF!&gt;= $B$197,#REF!&gt;= $B$197,#REF!&gt;= $B$197,#REF!&gt;= $B$197,#REF!&gt;= $B$197),#REF!, NA())</f>
        <v>#REF!</v>
      </c>
      <c r="R206" s="18" t="e">
        <f>IF(AND(#REF!&lt;=$B$197,#REF!&lt;= $B$197,#REF!&lt;= $B$197,#REF!&lt;= $B$197,#REF!&lt;= $B$197,#REF!&lt;= $B$197,#REF!&lt;= $B$197,#REF!&lt;= $B$197),#REF!, NA())</f>
        <v>#REF!</v>
      </c>
    </row>
    <row r="207" spans="1:18" x14ac:dyDescent="0.25">
      <c r="D207" s="23" t="e">
        <f t="shared" si="91"/>
        <v>#REF!</v>
      </c>
      <c r="E207" s="24" t="e">
        <f t="shared" si="92"/>
        <v>#REF!</v>
      </c>
      <c r="F207" s="24" t="e">
        <f t="shared" si="93"/>
        <v>#REF!</v>
      </c>
      <c r="G207" s="25" t="e">
        <f t="shared" si="94"/>
        <v>#REF!</v>
      </c>
      <c r="H207" s="25" t="e">
        <f t="shared" si="95"/>
        <v>#REF!</v>
      </c>
      <c r="I207" s="24" t="e">
        <f t="shared" si="96"/>
        <v>#REF!</v>
      </c>
      <c r="J207" s="25" t="e">
        <f t="shared" si="97"/>
        <v>#REF!</v>
      </c>
      <c r="K207" s="25" t="e">
        <f>IF(#REF!&gt;=$B$203,#REF!,NA())</f>
        <v>#REF!</v>
      </c>
      <c r="L207" s="25" t="e">
        <f>IF(#REF!&lt;=$B$204,#REF!,NA())</f>
        <v>#REF!</v>
      </c>
      <c r="M207" s="25" t="e">
        <f>IF(AND(#REF!&gt;=$B$201,#REF!&gt;=$B$201),#REF!,NA())</f>
        <v>#REF!</v>
      </c>
      <c r="N207" s="25" t="e">
        <f>IF(AND(#REF!&lt;=$B$202,#REF!&lt;=$B$202),#REF!,NA())</f>
        <v>#REF!</v>
      </c>
      <c r="O207" s="25" t="e">
        <f>IF(AND(#REF!&gt;=$B$199,#REF!&gt;=$B$199,#REF!&gt;=$B$199,#REF!&gt;=$B$199),#REF!,NA())</f>
        <v>#REF!</v>
      </c>
      <c r="P207" s="25" t="e">
        <f>IF(AND(#REF!&lt;=$B$200,#REF!&lt;=$B$200,#REF!&lt;=$B$200,#REF!&lt;=$B$200),#REF!,NA())</f>
        <v>#REF!</v>
      </c>
      <c r="Q207" s="25" t="e">
        <f>IF(AND(#REF!&gt;=$B$197,#REF!&gt;= $B$197,#REF!&gt;= $B$197,#REF!&gt;= $B$197,#REF!&gt;= $B$197,#REF!&gt;= $B$197,#REF!&gt;= $B$197,#REF!&gt;= $B$197),#REF!, NA())</f>
        <v>#REF!</v>
      </c>
      <c r="R207" s="18" t="e">
        <f>IF(AND(#REF!&lt;=$B$197,#REF!&lt;= $B$197,#REF!&lt;= $B$197,#REF!&lt;= $B$197,#REF!&lt;= $B$197,#REF!&lt;= $B$197,#REF!&lt;= $B$197,#REF!&lt;= $B$197),#REF!, NA())</f>
        <v>#REF!</v>
      </c>
    </row>
    <row r="208" spans="1:18" x14ac:dyDescent="0.25">
      <c r="D208" s="23" t="e">
        <f t="shared" si="91"/>
        <v>#REF!</v>
      </c>
      <c r="E208" s="24" t="e">
        <f t="shared" si="92"/>
        <v>#REF!</v>
      </c>
      <c r="F208" s="24" t="e">
        <f t="shared" si="93"/>
        <v>#REF!</v>
      </c>
      <c r="G208" s="25" t="e">
        <f t="shared" si="94"/>
        <v>#REF!</v>
      </c>
      <c r="H208" s="25" t="e">
        <f t="shared" si="95"/>
        <v>#REF!</v>
      </c>
      <c r="I208" s="24" t="e">
        <f t="shared" si="96"/>
        <v>#REF!</v>
      </c>
      <c r="J208" s="25" t="e">
        <f t="shared" si="97"/>
        <v>#REF!</v>
      </c>
      <c r="K208" s="25" t="e">
        <f>IF(#REF!&gt;=$B$203,#REF!,NA())</f>
        <v>#REF!</v>
      </c>
      <c r="L208" s="25" t="e">
        <f>IF(#REF!&lt;=$B$204,#REF!,NA())</f>
        <v>#REF!</v>
      </c>
      <c r="M208" s="25" t="e">
        <f>IF(AND(#REF!&gt;=$B$201,#REF!&gt;=$B$201),#REF!,NA())</f>
        <v>#REF!</v>
      </c>
      <c r="N208" s="25" t="e">
        <f>IF(AND(#REF!&lt;=$B$202,#REF!&lt;=$B$202),#REF!,NA())</f>
        <v>#REF!</v>
      </c>
      <c r="O208" s="25" t="e">
        <f>IF(AND(#REF!&gt;=$B$199,#REF!&gt;=$B$199,#REF!&gt;=$B$199,#REF!&gt;=$B$199),#REF!,NA())</f>
        <v>#REF!</v>
      </c>
      <c r="P208" s="25" t="e">
        <f>IF(AND(#REF!&lt;=$B$200,#REF!&lt;=$B$200,#REF!&lt;=$B$200,#REF!&lt;=$B$200),#REF!,NA())</f>
        <v>#REF!</v>
      </c>
      <c r="Q208" s="25" t="e">
        <f>IF(AND(#REF!&gt;=$B$197,#REF!&gt;= $B$197,#REF!&gt;= $B$197,#REF!&gt;= $B$197,#REF!&gt;= $B$197,#REF!&gt;= $B$197,#REF!&gt;= $B$197,#REF!&gt;= $B$197),#REF!, NA())</f>
        <v>#REF!</v>
      </c>
      <c r="R208" s="18" t="e">
        <f>IF(AND(#REF!&lt;=$B$197,#REF!&lt;= $B$197,#REF!&lt;= $B$197,#REF!&lt;= $B$197,#REF!&lt;= $B$197,#REF!&lt;= $B$197,#REF!&lt;= $B$197,#REF!&lt;= $B$197),#REF!, NA())</f>
        <v>#REF!</v>
      </c>
    </row>
    <row r="209" spans="1:18" x14ac:dyDescent="0.25">
      <c r="D209" s="26" t="e">
        <f t="shared" si="91"/>
        <v>#REF!</v>
      </c>
      <c r="E209" s="27" t="e">
        <f t="shared" si="92"/>
        <v>#REF!</v>
      </c>
      <c r="F209" s="27" t="e">
        <f t="shared" si="93"/>
        <v>#REF!</v>
      </c>
      <c r="G209" s="28" t="e">
        <f t="shared" si="94"/>
        <v>#REF!</v>
      </c>
      <c r="H209" s="28" t="e">
        <f t="shared" si="95"/>
        <v>#REF!</v>
      </c>
      <c r="I209" s="27" t="e">
        <f t="shared" si="96"/>
        <v>#REF!</v>
      </c>
      <c r="J209" s="28" t="e">
        <f t="shared" si="97"/>
        <v>#REF!</v>
      </c>
      <c r="K209" s="28" t="e">
        <f>IF(#REF!&gt;=$B$203,#REF!,NA())</f>
        <v>#REF!</v>
      </c>
      <c r="L209" s="28" t="e">
        <f>IF(#REF!&lt;=$B$204,#REF!,NA())</f>
        <v>#REF!</v>
      </c>
      <c r="M209" s="28" t="e">
        <f>IF(AND(#REF!&gt;=$B$201,#REF!&gt;=$B$201),#REF!,NA())</f>
        <v>#REF!</v>
      </c>
      <c r="N209" s="28" t="e">
        <f>IF(AND(#REF!&lt;=$B$202,#REF!&lt;=$B$202),#REF!,NA())</f>
        <v>#REF!</v>
      </c>
      <c r="O209" s="28" t="e">
        <f>IF(AND(#REF!&gt;=$B$199,#REF!&gt;=$B$199,#REF!&gt;=$B$199,#REF!&gt;=$B$199),#REF!,NA())</f>
        <v>#REF!</v>
      </c>
      <c r="P209" s="25" t="e">
        <f>IF(AND(#REF!&lt;=$B$200,#REF!&lt;=$B$200,#REF!&lt;=$B$200,#REF!&lt;=$B$200),#REF!,NA())</f>
        <v>#REF!</v>
      </c>
      <c r="Q209" s="28" t="e">
        <f>IF(AND(#REF!&gt;=$B$197,#REF!&gt;= $B$197,#REF!&gt;= $B$197,#REF!&gt;= $B$197,#REF!&gt;= $B$197,#REF!&gt;= $B$197,#REF!&gt;= $B$197,#REF!&gt;= $B$197),#REF!, NA())</f>
        <v>#REF!</v>
      </c>
      <c r="R209" s="20" t="e">
        <f>IF(AND(#REF!&lt;=$B$197,#REF!&lt;= $B$197,#REF!&lt;= $B$197,#REF!&lt;= $B$197,#REF!&lt;= $B$197,#REF!&lt;= $B$197,#REF!&lt;= $B$197,#REF!&lt;= $B$197),#REF!, NA())</f>
        <v>#REF!</v>
      </c>
    </row>
    <row r="211" spans="1:18" ht="23.25" x14ac:dyDescent="0.35">
      <c r="A211" s="22" t="s">
        <v>60</v>
      </c>
    </row>
    <row r="212" spans="1:18" ht="15.75" thickBot="1" x14ac:dyDescent="0.3">
      <c r="A212" s="29" t="s">
        <v>22</v>
      </c>
      <c r="B212" s="21" t="e">
        <f>AVERAGE(#REF!)</f>
        <v>#REF!</v>
      </c>
      <c r="D212" s="32" t="s">
        <v>31</v>
      </c>
      <c r="E212" s="33" t="s">
        <v>45</v>
      </c>
      <c r="F212" s="33" t="s">
        <v>32</v>
      </c>
      <c r="G212" s="33" t="s">
        <v>33</v>
      </c>
      <c r="H212" s="33" t="s">
        <v>34</v>
      </c>
      <c r="I212" s="33" t="s">
        <v>35</v>
      </c>
      <c r="J212" s="33" t="s">
        <v>36</v>
      </c>
      <c r="K212" s="34" t="s">
        <v>37</v>
      </c>
      <c r="L212" s="33" t="s">
        <v>38</v>
      </c>
      <c r="M212" s="34" t="s">
        <v>39</v>
      </c>
      <c r="N212" s="34" t="s">
        <v>40</v>
      </c>
      <c r="O212" s="34" t="s">
        <v>41</v>
      </c>
      <c r="P212" s="34" t="s">
        <v>42</v>
      </c>
      <c r="Q212" s="34" t="s">
        <v>43</v>
      </c>
      <c r="R212" s="35" t="s">
        <v>44</v>
      </c>
    </row>
    <row r="213" spans="1:18" ht="15.75" thickTop="1" x14ac:dyDescent="0.25">
      <c r="A213" s="30" t="s">
        <v>23</v>
      </c>
      <c r="B213" s="18" t="e">
        <f>_xlfn.STDEV.P(#REF!,#REF!,#REF!,#REF!,#REF!,#REF!,#REF!,#REF!,#REF!,#REF!,#REF!,#REF!)</f>
        <v>#REF!</v>
      </c>
      <c r="D213" s="23" t="e">
        <f>SUM($B$212)</f>
        <v>#REF!</v>
      </c>
      <c r="E213" s="24" t="e">
        <f>SUM($B$214)</f>
        <v>#REF!</v>
      </c>
      <c r="F213" s="24" t="e">
        <f>SUM($B$215)</f>
        <v>#REF!</v>
      </c>
      <c r="G213" s="25" t="e">
        <f>SUM($B$216)</f>
        <v>#REF!</v>
      </c>
      <c r="H213" s="25" t="e">
        <f>SUM($B$217)</f>
        <v>#REF!</v>
      </c>
      <c r="I213" s="24" t="e">
        <f>SUM($B$218)</f>
        <v>#REF!</v>
      </c>
      <c r="J213" s="25" t="e">
        <f>SUM($B$219)</f>
        <v>#REF!</v>
      </c>
      <c r="K213" s="25" t="e">
        <f>IF(#REF!&gt;=$B$218,#REF!,NA())</f>
        <v>#REF!</v>
      </c>
      <c r="L213" s="25" t="e">
        <f>IF(#REF!&lt;=$B$219,#REF!,NA())</f>
        <v>#REF!</v>
      </c>
      <c r="M213" s="25"/>
      <c r="N213" s="25"/>
      <c r="O213" s="25"/>
      <c r="P213" s="25"/>
      <c r="Q213" s="25"/>
      <c r="R213" s="18"/>
    </row>
    <row r="214" spans="1:18" x14ac:dyDescent="0.25">
      <c r="A214" s="30" t="s">
        <v>24</v>
      </c>
      <c r="B214" s="19" t="e">
        <f>SUM(B212+B213)</f>
        <v>#REF!</v>
      </c>
      <c r="D214" s="23" t="e">
        <f t="shared" ref="D214:D224" si="98">SUM($B$212)</f>
        <v>#REF!</v>
      </c>
      <c r="E214" s="24" t="e">
        <f t="shared" ref="E214:E224" si="99">SUM($B$214)</f>
        <v>#REF!</v>
      </c>
      <c r="F214" s="24" t="e">
        <f t="shared" ref="F214:F224" si="100">SUM($B$215)</f>
        <v>#REF!</v>
      </c>
      <c r="G214" s="25" t="e">
        <f t="shared" ref="G214:G224" si="101">SUM($B$216)</f>
        <v>#REF!</v>
      </c>
      <c r="H214" s="25" t="e">
        <f t="shared" ref="H214:H224" si="102">SUM($B$217)</f>
        <v>#REF!</v>
      </c>
      <c r="I214" s="24" t="e">
        <f t="shared" ref="I214:I224" si="103">SUM($B$218)</f>
        <v>#REF!</v>
      </c>
      <c r="J214" s="25" t="e">
        <f t="shared" ref="J214:J224" si="104">SUM($B$219)</f>
        <v>#REF!</v>
      </c>
      <c r="K214" s="25" t="e">
        <f>IF(#REF!&gt;=$B$218,#REF!,NA())</f>
        <v>#REF!</v>
      </c>
      <c r="L214" s="25" t="e">
        <f>IF(#REF!&lt;=$B$219,#REF!,NA())</f>
        <v>#REF!</v>
      </c>
      <c r="M214" s="25" t="e">
        <f>IF(AND(#REF!&gt;=$B$216,#REF!&gt;=$B$216),#REF!,NA())</f>
        <v>#REF!</v>
      </c>
      <c r="N214" s="25" t="e">
        <f>IF(AND(#REF!&lt;=$B$217,#REF!&lt;=$B$217),#REF!,NA())</f>
        <v>#REF!</v>
      </c>
      <c r="O214" s="25"/>
      <c r="P214" s="25"/>
      <c r="Q214" s="25"/>
      <c r="R214" s="18"/>
    </row>
    <row r="215" spans="1:18" x14ac:dyDescent="0.25">
      <c r="A215" s="30" t="s">
        <v>25</v>
      </c>
      <c r="B215" s="19" t="e">
        <f>SUM(B212-B213)</f>
        <v>#REF!</v>
      </c>
      <c r="D215" s="23" t="e">
        <f t="shared" si="98"/>
        <v>#REF!</v>
      </c>
      <c r="E215" s="24" t="e">
        <f t="shared" si="99"/>
        <v>#REF!</v>
      </c>
      <c r="F215" s="24" t="e">
        <f t="shared" si="100"/>
        <v>#REF!</v>
      </c>
      <c r="G215" s="25" t="e">
        <f t="shared" si="101"/>
        <v>#REF!</v>
      </c>
      <c r="H215" s="25" t="e">
        <f t="shared" si="102"/>
        <v>#REF!</v>
      </c>
      <c r="I215" s="24" t="e">
        <f t="shared" si="103"/>
        <v>#REF!</v>
      </c>
      <c r="J215" s="25" t="e">
        <f t="shared" si="104"/>
        <v>#REF!</v>
      </c>
      <c r="K215" s="25" t="e">
        <f>IF(#REF!&gt;=$B$218,#REF!,NA())</f>
        <v>#REF!</v>
      </c>
      <c r="L215" s="25" t="e">
        <f>IF(#REF!&lt;=$B$219,#REF!,NA())</f>
        <v>#REF!</v>
      </c>
      <c r="M215" s="25" t="e">
        <f>IF(AND(#REF!&gt;=$B$216,#REF!&gt;=$B$216),#REF!,NA())</f>
        <v>#REF!</v>
      </c>
      <c r="N215" s="25" t="e">
        <f>IF(AND(#REF!&lt;=$B$217,#REF!&lt;=$B$217),#REF!,NA())</f>
        <v>#REF!</v>
      </c>
      <c r="O215" s="25"/>
      <c r="P215" s="25"/>
      <c r="Q215" s="25"/>
      <c r="R215" s="18"/>
    </row>
    <row r="216" spans="1:18" x14ac:dyDescent="0.25">
      <c r="A216" s="30" t="s">
        <v>26</v>
      </c>
      <c r="B216" s="18" t="e">
        <f>SUM(B212+(2*B213))</f>
        <v>#REF!</v>
      </c>
      <c r="D216" s="23" t="e">
        <f t="shared" si="98"/>
        <v>#REF!</v>
      </c>
      <c r="E216" s="24" t="e">
        <f t="shared" si="99"/>
        <v>#REF!</v>
      </c>
      <c r="F216" s="24" t="e">
        <f t="shared" si="100"/>
        <v>#REF!</v>
      </c>
      <c r="G216" s="25" t="e">
        <f t="shared" si="101"/>
        <v>#REF!</v>
      </c>
      <c r="H216" s="25" t="e">
        <f t="shared" si="102"/>
        <v>#REF!</v>
      </c>
      <c r="I216" s="24" t="e">
        <f t="shared" si="103"/>
        <v>#REF!</v>
      </c>
      <c r="J216" s="25" t="e">
        <f t="shared" si="104"/>
        <v>#REF!</v>
      </c>
      <c r="K216" s="25" t="e">
        <f>IF(#REF!&gt;=$B$218,#REF!,NA())</f>
        <v>#REF!</v>
      </c>
      <c r="L216" s="25" t="e">
        <f>IF(#REF!&lt;=$B$219,#REF!,NA())</f>
        <v>#REF!</v>
      </c>
      <c r="M216" s="25" t="e">
        <f>IF(AND(#REF!&gt;=$B$216,#REF!&gt;=$B$216),#REF!,NA())</f>
        <v>#REF!</v>
      </c>
      <c r="N216" s="25" t="e">
        <f>IF(AND(#REF!&lt;=$B$217,#REF!&lt;=$B$217),#REF!,NA())</f>
        <v>#REF!</v>
      </c>
      <c r="O216" s="25" t="e">
        <f>IF(AND(#REF!&gt;=$B$214,#REF!&gt;=$B$214,#REF!&gt;=$B$214,#REF!&gt;=$B$214),#REF!,NA())</f>
        <v>#REF!</v>
      </c>
      <c r="P216" s="25" t="e">
        <f>IF(AND(#REF!&lt;=$B$215,#REF!&lt;=$B$215,#REF!&lt;=$B$215,#REF!&lt;=$B$215),#REF!,NA())</f>
        <v>#REF!</v>
      </c>
      <c r="Q216" s="25"/>
      <c r="R216" s="18"/>
    </row>
    <row r="217" spans="1:18" x14ac:dyDescent="0.25">
      <c r="A217" s="30" t="s">
        <v>27</v>
      </c>
      <c r="B217" s="18" t="e">
        <f>SUM(B212-(2*B213))</f>
        <v>#REF!</v>
      </c>
      <c r="D217" s="23" t="e">
        <f t="shared" si="98"/>
        <v>#REF!</v>
      </c>
      <c r="E217" s="24" t="e">
        <f t="shared" si="99"/>
        <v>#REF!</v>
      </c>
      <c r="F217" s="24" t="e">
        <f t="shared" si="100"/>
        <v>#REF!</v>
      </c>
      <c r="G217" s="25" t="e">
        <f t="shared" si="101"/>
        <v>#REF!</v>
      </c>
      <c r="H217" s="25" t="e">
        <f t="shared" si="102"/>
        <v>#REF!</v>
      </c>
      <c r="I217" s="24" t="e">
        <f t="shared" si="103"/>
        <v>#REF!</v>
      </c>
      <c r="J217" s="25" t="e">
        <f t="shared" si="104"/>
        <v>#REF!</v>
      </c>
      <c r="K217" s="25" t="e">
        <f>IF(#REF!&gt;=$B$218,#REF!,NA())</f>
        <v>#REF!</v>
      </c>
      <c r="L217" s="25" t="e">
        <f>IF(#REF!&lt;=$B$219,#REF!,NA())</f>
        <v>#REF!</v>
      </c>
      <c r="M217" s="25" t="e">
        <f>IF(AND(#REF!&gt;=$B$216,#REF!&gt;=$B$216),#REF!,NA())</f>
        <v>#REF!</v>
      </c>
      <c r="N217" s="25" t="e">
        <f>IF(AND(#REF!&lt;=$B$217,#REF!&lt;=$B$217),#REF!,NA())</f>
        <v>#REF!</v>
      </c>
      <c r="O217" s="25" t="e">
        <f>IF(AND(#REF!&gt;=$B$214,#REF!&gt;=$B$214,#REF!&gt;=$B$214,#REF!&gt;=$B$214),#REF!,NA())</f>
        <v>#REF!</v>
      </c>
      <c r="P217" s="25" t="e">
        <f>IF(AND(#REF!&lt;=$B$215,#REF!&lt;=$B$215,#REF!&lt;=$B$215,#REF!&lt;=$B$215),#REF!,NA())</f>
        <v>#REF!</v>
      </c>
      <c r="Q217" s="25"/>
      <c r="R217" s="18"/>
    </row>
    <row r="218" spans="1:18" x14ac:dyDescent="0.25">
      <c r="A218" s="30" t="s">
        <v>28</v>
      </c>
      <c r="B218" s="19" t="e">
        <f>SUM(B212+(3*B213))</f>
        <v>#REF!</v>
      </c>
      <c r="D218" s="23" t="e">
        <f t="shared" si="98"/>
        <v>#REF!</v>
      </c>
      <c r="E218" s="24" t="e">
        <f t="shared" si="99"/>
        <v>#REF!</v>
      </c>
      <c r="F218" s="24" t="e">
        <f t="shared" si="100"/>
        <v>#REF!</v>
      </c>
      <c r="G218" s="25" t="e">
        <f t="shared" si="101"/>
        <v>#REF!</v>
      </c>
      <c r="H218" s="25" t="e">
        <f t="shared" si="102"/>
        <v>#REF!</v>
      </c>
      <c r="I218" s="24" t="e">
        <f t="shared" si="103"/>
        <v>#REF!</v>
      </c>
      <c r="J218" s="25" t="e">
        <f t="shared" si="104"/>
        <v>#REF!</v>
      </c>
      <c r="K218" s="25" t="e">
        <f>IF(#REF!&gt;=$B$218,#REF!,NA())</f>
        <v>#REF!</v>
      </c>
      <c r="L218" s="25" t="e">
        <f>IF(#REF!&lt;=$B$219,#REF!,NA())</f>
        <v>#REF!</v>
      </c>
      <c r="M218" s="25" t="e">
        <f>IF(AND(#REF!&gt;=$B$216,#REF!&gt;=$B$216),#REF!,NA())</f>
        <v>#REF!</v>
      </c>
      <c r="N218" s="25" t="e">
        <f>IF(AND(#REF!&lt;=$B$217,#REF!&lt;=$B$217),#REF!,NA())</f>
        <v>#REF!</v>
      </c>
      <c r="O218" s="25" t="e">
        <f>IF(AND(#REF!&gt;=$B$214,#REF!&gt;=$B$214,#REF!&gt;=$B$214,#REF!&gt;=$B$214),#REF!,NA())</f>
        <v>#REF!</v>
      </c>
      <c r="P218" s="25" t="e">
        <f>IF(AND(#REF!&lt;=$B$215,#REF!&lt;=$B$215,#REF!&lt;=$B$215,#REF!&lt;=$B$215),#REF!,NA())</f>
        <v>#REF!</v>
      </c>
      <c r="Q218" s="25"/>
      <c r="R218" s="18"/>
    </row>
    <row r="219" spans="1:18" x14ac:dyDescent="0.25">
      <c r="A219" s="31" t="s">
        <v>29</v>
      </c>
      <c r="B219" s="20" t="e">
        <f>SUM(B212-(3*B213))</f>
        <v>#REF!</v>
      </c>
      <c r="D219" s="23" t="e">
        <f t="shared" si="98"/>
        <v>#REF!</v>
      </c>
      <c r="E219" s="24" t="e">
        <f t="shared" si="99"/>
        <v>#REF!</v>
      </c>
      <c r="F219" s="24" t="e">
        <f t="shared" si="100"/>
        <v>#REF!</v>
      </c>
      <c r="G219" s="25" t="e">
        <f t="shared" si="101"/>
        <v>#REF!</v>
      </c>
      <c r="H219" s="25" t="e">
        <f t="shared" si="102"/>
        <v>#REF!</v>
      </c>
      <c r="I219" s="24" t="e">
        <f t="shared" si="103"/>
        <v>#REF!</v>
      </c>
      <c r="J219" s="25" t="e">
        <f t="shared" si="104"/>
        <v>#REF!</v>
      </c>
      <c r="K219" s="25" t="e">
        <f>IF(#REF!&gt;=$B$218,#REF!,NA())</f>
        <v>#REF!</v>
      </c>
      <c r="L219" s="25" t="e">
        <f>IF(#REF!&lt;=$B$219,#REF!,NA())</f>
        <v>#REF!</v>
      </c>
      <c r="M219" s="25" t="e">
        <f>IF(AND(#REF!&gt;=$B$216,#REF!&gt;=$B$216),#REF!,NA())</f>
        <v>#REF!</v>
      </c>
      <c r="N219" s="25" t="e">
        <f>IF(AND(#REF!&lt;=$B$217,#REF!&lt;=$B$217),#REF!,NA())</f>
        <v>#REF!</v>
      </c>
      <c r="O219" s="25" t="e">
        <f>IF(AND(#REF!&gt;=$B$214,#REF!&gt;=$B$214,#REF!&gt;=$B$214,#REF!&gt;=$B$214),#REF!,NA())</f>
        <v>#REF!</v>
      </c>
      <c r="P219" s="25" t="e">
        <f>IF(AND(#REF!&lt;=$B$215,#REF!&lt;=$B$215,#REF!&lt;=$B$215,#REF!&lt;=$B$215),#REF!,NA())</f>
        <v>#REF!</v>
      </c>
      <c r="Q219" s="25"/>
      <c r="R219" s="18"/>
    </row>
    <row r="220" spans="1:18" x14ac:dyDescent="0.25">
      <c r="D220" s="23" t="e">
        <f t="shared" si="98"/>
        <v>#REF!</v>
      </c>
      <c r="E220" s="24" t="e">
        <f t="shared" si="99"/>
        <v>#REF!</v>
      </c>
      <c r="F220" s="24" t="e">
        <f t="shared" si="100"/>
        <v>#REF!</v>
      </c>
      <c r="G220" s="25" t="e">
        <f t="shared" si="101"/>
        <v>#REF!</v>
      </c>
      <c r="H220" s="25" t="e">
        <f t="shared" si="102"/>
        <v>#REF!</v>
      </c>
      <c r="I220" s="24" t="e">
        <f t="shared" si="103"/>
        <v>#REF!</v>
      </c>
      <c r="J220" s="25" t="e">
        <f t="shared" si="104"/>
        <v>#REF!</v>
      </c>
      <c r="K220" s="25" t="e">
        <f>IF(#REF!&gt;=$B$218,#REF!,NA())</f>
        <v>#REF!</v>
      </c>
      <c r="L220" s="25" t="e">
        <f>IF(#REF!&lt;=$B$219,#REF!,NA())</f>
        <v>#REF!</v>
      </c>
      <c r="M220" s="25" t="e">
        <f>IF(AND(#REF!&gt;=$B$216,#REF!&gt;=$B$216),#REF!,NA())</f>
        <v>#REF!</v>
      </c>
      <c r="N220" s="25" t="e">
        <f>IF(AND(#REF!&lt;=$B$217,#REF!&lt;=$B$217),#REF!,NA())</f>
        <v>#REF!</v>
      </c>
      <c r="O220" s="25" t="e">
        <f>IF(AND(#REF!&gt;=$B$214,#REF!&gt;=$B$214,#REF!&gt;=$B$214,#REF!&gt;=$B$214),#REF!,NA())</f>
        <v>#REF!</v>
      </c>
      <c r="P220" s="25" t="e">
        <f>IF(AND(#REF!&lt;=$B$215,#REF!&lt;=$B$215,#REF!&lt;=$B$215,#REF!&lt;=$B$215),#REF!,NA())</f>
        <v>#REF!</v>
      </c>
      <c r="Q220" s="25" t="e">
        <f>IF(AND(#REF!&gt;=$B$212,#REF!&gt;= $B$212,#REF!&gt;= $B$212,#REF!&gt;= $B$212,#REF!&gt;= $B$212,#REF!&gt;= $B$212,#REF!&gt;= $B$212,#REF!&gt;= $B$212),#REF!, NA())</f>
        <v>#REF!</v>
      </c>
      <c r="R220" s="18" t="e">
        <f>IF(AND(#REF!&lt;=$B$212,#REF!&lt;= $B$212,#REF!&lt;= $B$212,#REF!&lt;= $B$212,#REF!&lt;= $B$212,#REF!&lt;= $B$212,#REF!&lt;= $B$212,#REF!&lt;= $B$212),#REF!, NA())</f>
        <v>#REF!</v>
      </c>
    </row>
    <row r="221" spans="1:18" x14ac:dyDescent="0.25">
      <c r="D221" s="23" t="e">
        <f t="shared" si="98"/>
        <v>#REF!</v>
      </c>
      <c r="E221" s="24" t="e">
        <f t="shared" si="99"/>
        <v>#REF!</v>
      </c>
      <c r="F221" s="24" t="e">
        <f t="shared" si="100"/>
        <v>#REF!</v>
      </c>
      <c r="G221" s="25" t="e">
        <f t="shared" si="101"/>
        <v>#REF!</v>
      </c>
      <c r="H221" s="25" t="e">
        <f t="shared" si="102"/>
        <v>#REF!</v>
      </c>
      <c r="I221" s="24" t="e">
        <f t="shared" si="103"/>
        <v>#REF!</v>
      </c>
      <c r="J221" s="25" t="e">
        <f t="shared" si="104"/>
        <v>#REF!</v>
      </c>
      <c r="K221" s="25" t="e">
        <f>IF(#REF!&gt;=$B$218,#REF!,NA())</f>
        <v>#REF!</v>
      </c>
      <c r="L221" s="25" t="e">
        <f>IF(#REF!&lt;=$B$219,#REF!,NA())</f>
        <v>#REF!</v>
      </c>
      <c r="M221" s="25" t="e">
        <f>IF(AND(#REF!&gt;=$B$216,#REF!&gt;=$B$216),#REF!,NA())</f>
        <v>#REF!</v>
      </c>
      <c r="N221" s="25" t="e">
        <f>IF(AND(#REF!&lt;=$B$217,#REF!&lt;=$B$217),#REF!,NA())</f>
        <v>#REF!</v>
      </c>
      <c r="O221" s="25" t="e">
        <f>IF(AND(#REF!&gt;=$B$214,#REF!&gt;=$B$214,#REF!&gt;=$B$214,#REF!&gt;=$B$214),#REF!,NA())</f>
        <v>#REF!</v>
      </c>
      <c r="P221" s="25" t="e">
        <f>IF(AND(#REF!&lt;=$B$215,#REF!&lt;=$B$215,#REF!&lt;=$B$215,#REF!&lt;=$B$215),#REF!,NA())</f>
        <v>#REF!</v>
      </c>
      <c r="Q221" s="25" t="e">
        <f>IF(AND(#REF!&gt;=$B$212,#REF!&gt;= $B$212,#REF!&gt;= $B$212,#REF!&gt;= $B$212,#REF!&gt;= $B$212,#REF!&gt;= $B$212,#REF!&gt;= $B$212,#REF!&gt;= $B$212),#REF!, NA())</f>
        <v>#REF!</v>
      </c>
      <c r="R221" s="18" t="e">
        <f>IF(AND(#REF!&lt;=$B$212,#REF!&lt;= $B$212,#REF!&lt;= $B$212,#REF!&lt;= $B$212,#REF!&lt;= $B$212,#REF!&lt;= $B$212,#REF!&lt;= $B$212,#REF!&lt;= $B$212),#REF!, NA())</f>
        <v>#REF!</v>
      </c>
    </row>
    <row r="222" spans="1:18" x14ac:dyDescent="0.25">
      <c r="D222" s="23" t="e">
        <f t="shared" si="98"/>
        <v>#REF!</v>
      </c>
      <c r="E222" s="24" t="e">
        <f t="shared" si="99"/>
        <v>#REF!</v>
      </c>
      <c r="F222" s="24" t="e">
        <f t="shared" si="100"/>
        <v>#REF!</v>
      </c>
      <c r="G222" s="25" t="e">
        <f t="shared" si="101"/>
        <v>#REF!</v>
      </c>
      <c r="H222" s="25" t="e">
        <f t="shared" si="102"/>
        <v>#REF!</v>
      </c>
      <c r="I222" s="24" t="e">
        <f t="shared" si="103"/>
        <v>#REF!</v>
      </c>
      <c r="J222" s="25" t="e">
        <f t="shared" si="104"/>
        <v>#REF!</v>
      </c>
      <c r="K222" s="25" t="e">
        <f>IF(#REF!&gt;=$B$218,#REF!,NA())</f>
        <v>#REF!</v>
      </c>
      <c r="L222" s="25" t="e">
        <f>IF(#REF!&lt;=$B$219,#REF!,NA())</f>
        <v>#REF!</v>
      </c>
      <c r="M222" s="25" t="e">
        <f>IF(AND(#REF!&gt;=$B$216,#REF!&gt;=$B$216),#REF!,NA())</f>
        <v>#REF!</v>
      </c>
      <c r="N222" s="25" t="e">
        <f>IF(AND(#REF!&lt;=$B$217,#REF!&lt;=$B$217),#REF!,NA())</f>
        <v>#REF!</v>
      </c>
      <c r="O222" s="25" t="e">
        <f>IF(AND(#REF!&gt;=$B$214,#REF!&gt;=$B$214,#REF!&gt;=$B$214,#REF!&gt;=$B$214),#REF!,NA())</f>
        <v>#REF!</v>
      </c>
      <c r="P222" s="25" t="e">
        <f>IF(AND(#REF!&lt;=$B$215,#REF!&lt;=$B$215,#REF!&lt;=$B$215,#REF!&lt;=$B$215),#REF!,NA())</f>
        <v>#REF!</v>
      </c>
      <c r="Q222" s="25" t="e">
        <f>IF(AND(#REF!&gt;=$B$212,#REF!&gt;= $B$212,#REF!&gt;= $B$212,#REF!&gt;= $B$212,#REF!&gt;= $B$212,#REF!&gt;= $B$212,#REF!&gt;= $B$212,#REF!&gt;= $B$212),#REF!, NA())</f>
        <v>#REF!</v>
      </c>
      <c r="R222" s="18" t="e">
        <f>IF(AND(#REF!&lt;=$B$212,#REF!&lt;= $B$212,#REF!&lt;= $B$212,#REF!&lt;= $B$212,#REF!&lt;= $B$212,#REF!&lt;= $B$212,#REF!&lt;= $B$212,#REF!&lt;= $B$212),#REF!, NA())</f>
        <v>#REF!</v>
      </c>
    </row>
    <row r="223" spans="1:18" x14ac:dyDescent="0.25">
      <c r="D223" s="23" t="e">
        <f t="shared" si="98"/>
        <v>#REF!</v>
      </c>
      <c r="E223" s="24" t="e">
        <f t="shared" si="99"/>
        <v>#REF!</v>
      </c>
      <c r="F223" s="24" t="e">
        <f t="shared" si="100"/>
        <v>#REF!</v>
      </c>
      <c r="G223" s="25" t="e">
        <f t="shared" si="101"/>
        <v>#REF!</v>
      </c>
      <c r="H223" s="25" t="e">
        <f t="shared" si="102"/>
        <v>#REF!</v>
      </c>
      <c r="I223" s="24" t="e">
        <f t="shared" si="103"/>
        <v>#REF!</v>
      </c>
      <c r="J223" s="25" t="e">
        <f t="shared" si="104"/>
        <v>#REF!</v>
      </c>
      <c r="K223" s="25" t="e">
        <f>IF(#REF!&gt;=$B$218,#REF!,NA())</f>
        <v>#REF!</v>
      </c>
      <c r="L223" s="25" t="e">
        <f>IF(#REF!&lt;=$B$219,#REF!,NA())</f>
        <v>#REF!</v>
      </c>
      <c r="M223" s="25" t="e">
        <f>IF(AND(#REF!&gt;=$B$216,#REF!&gt;=$B$216),#REF!,NA())</f>
        <v>#REF!</v>
      </c>
      <c r="N223" s="25" t="e">
        <f>IF(AND(#REF!&lt;=$B$217,#REF!&lt;=$B$217),#REF!,NA())</f>
        <v>#REF!</v>
      </c>
      <c r="O223" s="25" t="e">
        <f>IF(AND(#REF!&gt;=$B$214,#REF!&gt;=$B$214,#REF!&gt;=$B$214,#REF!&gt;=$B$214),#REF!,NA())</f>
        <v>#REF!</v>
      </c>
      <c r="P223" s="25" t="e">
        <f>IF(AND(#REF!&lt;=$B$215,#REF!&lt;=$B$215,#REF!&lt;=$B$215,#REF!&lt;=$B$215),#REF!,NA())</f>
        <v>#REF!</v>
      </c>
      <c r="Q223" s="25" t="e">
        <f>IF(AND(#REF!&gt;=$B$212,#REF!&gt;= $B$212,#REF!&gt;= $B$212,#REF!&gt;= $B$212,#REF!&gt;= $B$212,#REF!&gt;= $B$212,#REF!&gt;= $B$212,#REF!&gt;= $B$212),#REF!, NA())</f>
        <v>#REF!</v>
      </c>
      <c r="R223" s="18" t="e">
        <f>IF(AND(#REF!&lt;=$B$212,#REF!&lt;= $B$212,#REF!&lt;= $B$212,#REF!&lt;= $B$212,#REF!&lt;= $B$212,#REF!&lt;= $B$212,#REF!&lt;= $B$212,#REF!&lt;= $B$212),#REF!, NA())</f>
        <v>#REF!</v>
      </c>
    </row>
    <row r="224" spans="1:18" x14ac:dyDescent="0.25">
      <c r="D224" s="26" t="e">
        <f t="shared" si="98"/>
        <v>#REF!</v>
      </c>
      <c r="E224" s="27" t="e">
        <f t="shared" si="99"/>
        <v>#REF!</v>
      </c>
      <c r="F224" s="27" t="e">
        <f t="shared" si="100"/>
        <v>#REF!</v>
      </c>
      <c r="G224" s="28" t="e">
        <f t="shared" si="101"/>
        <v>#REF!</v>
      </c>
      <c r="H224" s="28" t="e">
        <f t="shared" si="102"/>
        <v>#REF!</v>
      </c>
      <c r="I224" s="27" t="e">
        <f t="shared" si="103"/>
        <v>#REF!</v>
      </c>
      <c r="J224" s="28" t="e">
        <f t="shared" si="104"/>
        <v>#REF!</v>
      </c>
      <c r="K224" s="28" t="e">
        <f>IF(#REF!&gt;=$B$218,#REF!,NA())</f>
        <v>#REF!</v>
      </c>
      <c r="L224" s="28" t="e">
        <f>IF(#REF!&lt;=$B$219,#REF!,NA())</f>
        <v>#REF!</v>
      </c>
      <c r="M224" s="28" t="e">
        <f>IF(AND(#REF!&gt;=$B$216,#REF!&gt;=$B$216),#REF!,NA())</f>
        <v>#REF!</v>
      </c>
      <c r="N224" s="28" t="e">
        <f>IF(AND(#REF!&lt;=$B$217,#REF!&lt;=$B$217),#REF!,NA())</f>
        <v>#REF!</v>
      </c>
      <c r="O224" s="28" t="e">
        <f>IF(AND(#REF!&gt;=$B$214,#REF!&gt;=$B$214,#REF!&gt;=$B$214,#REF!&gt;=$B$214),#REF!,NA())</f>
        <v>#REF!</v>
      </c>
      <c r="P224" s="28" t="e">
        <f>IF(AND(#REF!&lt;=$B$215,#REF!&lt;=$B$215,#REF!&lt;=$B$215,#REF!&lt;=$B$215),#REF!,NA())</f>
        <v>#REF!</v>
      </c>
      <c r="Q224" s="28" t="e">
        <f>IF(AND(#REF!&gt;=$B$212,#REF!&gt;= $B$212,#REF!&gt;= $B$212,#REF!&gt;= $B$212,#REF!&gt;= $B$212,#REF!&gt;= $B$212,#REF!&gt;= $B$212,#REF!&gt;= $B$212),#REF!, NA())</f>
        <v>#REF!</v>
      </c>
      <c r="R224" s="20" t="e">
        <f>IF(AND(#REF!&lt;=$B$212,#REF!&lt;= $B$212,#REF!&lt;= $B$212,#REF!&lt;= $B$212,#REF!&lt;= $B$212,#REF!&lt;= $B$212,#REF!&lt;= $B$212,#REF!&lt;= $B$212),#REF!, NA())</f>
        <v>#REF!</v>
      </c>
    </row>
    <row r="226" spans="1:18" ht="23.25" x14ac:dyDescent="0.35">
      <c r="A226" s="22" t="s">
        <v>61</v>
      </c>
    </row>
    <row r="227" spans="1:18" ht="15.75" thickBot="1" x14ac:dyDescent="0.3">
      <c r="A227" s="29" t="s">
        <v>22</v>
      </c>
      <c r="B227" s="21" t="e">
        <f>AVERAGE(#REF!)</f>
        <v>#REF!</v>
      </c>
      <c r="D227" s="32" t="s">
        <v>31</v>
      </c>
      <c r="E227" s="33" t="s">
        <v>45</v>
      </c>
      <c r="F227" s="33" t="s">
        <v>32</v>
      </c>
      <c r="G227" s="33" t="s">
        <v>33</v>
      </c>
      <c r="H227" s="33" t="s">
        <v>34</v>
      </c>
      <c r="I227" s="33" t="s">
        <v>35</v>
      </c>
      <c r="J227" s="33" t="s">
        <v>36</v>
      </c>
      <c r="K227" s="34" t="s">
        <v>37</v>
      </c>
      <c r="L227" s="33" t="s">
        <v>38</v>
      </c>
      <c r="M227" s="34" t="s">
        <v>39</v>
      </c>
      <c r="N227" s="34" t="s">
        <v>40</v>
      </c>
      <c r="O227" s="34" t="s">
        <v>41</v>
      </c>
      <c r="P227" s="34" t="s">
        <v>42</v>
      </c>
      <c r="Q227" s="34" t="s">
        <v>43</v>
      </c>
      <c r="R227" s="35" t="s">
        <v>44</v>
      </c>
    </row>
    <row r="228" spans="1:18" ht="15.75" thickTop="1" x14ac:dyDescent="0.25">
      <c r="A228" s="30" t="s">
        <v>23</v>
      </c>
      <c r="B228" s="18" t="e">
        <f>_xlfn.STDEV.P(#REF!,#REF!,#REF!,#REF!,#REF!,#REF!,#REF!,#REF!,#REF!,#REF!,#REF!,#REF!)</f>
        <v>#REF!</v>
      </c>
      <c r="D228" s="23" t="e">
        <f>SUM($B$227)</f>
        <v>#REF!</v>
      </c>
      <c r="E228" s="24" t="e">
        <f>SUM($B$229)</f>
        <v>#REF!</v>
      </c>
      <c r="F228" s="24" t="e">
        <f>SUM($B$230)</f>
        <v>#REF!</v>
      </c>
      <c r="G228" s="25" t="e">
        <f>SUM($B$231)</f>
        <v>#REF!</v>
      </c>
      <c r="H228" s="25" t="e">
        <f>SUM($B$232)</f>
        <v>#REF!</v>
      </c>
      <c r="I228" s="24" t="e">
        <f>SUM($B$233)</f>
        <v>#REF!</v>
      </c>
      <c r="J228" s="25" t="e">
        <f>SUM($B$234)</f>
        <v>#REF!</v>
      </c>
      <c r="K228" s="25" t="e">
        <f>IF(#REF!&gt;=$B$233,#REF!,NA())</f>
        <v>#REF!</v>
      </c>
      <c r="L228" s="25" t="e">
        <f>IF(#REF!&lt;=$B$234,#REF!,NA())</f>
        <v>#REF!</v>
      </c>
      <c r="M228" s="25"/>
      <c r="N228" s="25"/>
      <c r="O228" s="25"/>
      <c r="P228" s="25"/>
      <c r="Q228" s="25"/>
      <c r="R228" s="18"/>
    </row>
    <row r="229" spans="1:18" x14ac:dyDescent="0.25">
      <c r="A229" s="30" t="s">
        <v>24</v>
      </c>
      <c r="B229" s="19" t="e">
        <f>SUM(B227+B228)</f>
        <v>#REF!</v>
      </c>
      <c r="D229" s="23" t="e">
        <f t="shared" ref="D229:D239" si="105">SUM($B$227)</f>
        <v>#REF!</v>
      </c>
      <c r="E229" s="24" t="e">
        <f t="shared" ref="E229:E239" si="106">SUM($B$229)</f>
        <v>#REF!</v>
      </c>
      <c r="F229" s="24" t="e">
        <f t="shared" ref="F229:F239" si="107">SUM($B$230)</f>
        <v>#REF!</v>
      </c>
      <c r="G229" s="25" t="e">
        <f t="shared" ref="G229:G239" si="108">SUM($B$231)</f>
        <v>#REF!</v>
      </c>
      <c r="H229" s="25" t="e">
        <f t="shared" ref="H229:H239" si="109">SUM($B$232)</f>
        <v>#REF!</v>
      </c>
      <c r="I229" s="24" t="e">
        <f t="shared" ref="I229:I239" si="110">SUM($B$233)</f>
        <v>#REF!</v>
      </c>
      <c r="J229" s="25" t="e">
        <f t="shared" ref="J229:J239" si="111">SUM($B$234)</f>
        <v>#REF!</v>
      </c>
      <c r="K229" s="25" t="e">
        <f>IF(#REF!&gt;=$B$233,#REF!,NA())</f>
        <v>#REF!</v>
      </c>
      <c r="L229" s="25" t="e">
        <f>IF(#REF!&lt;=$B$234,#REF!,NA())</f>
        <v>#REF!</v>
      </c>
      <c r="M229" s="25" t="e">
        <f>IF(AND(#REF!&gt;=$B$231,#REF!&gt;=$B$231),#REF!,NA())</f>
        <v>#REF!</v>
      </c>
      <c r="N229" s="25" t="e">
        <f>IF(AND(#REF!&lt;=$B$232,#REF!&lt;=$B$232),#REF!,NA())</f>
        <v>#REF!</v>
      </c>
      <c r="O229" s="25"/>
      <c r="P229" s="25"/>
      <c r="Q229" s="25"/>
      <c r="R229" s="18"/>
    </row>
    <row r="230" spans="1:18" x14ac:dyDescent="0.25">
      <c r="A230" s="30" t="s">
        <v>25</v>
      </c>
      <c r="B230" s="19" t="e">
        <f>SUM(B227-B228)</f>
        <v>#REF!</v>
      </c>
      <c r="D230" s="23" t="e">
        <f t="shared" si="105"/>
        <v>#REF!</v>
      </c>
      <c r="E230" s="24" t="e">
        <f t="shared" si="106"/>
        <v>#REF!</v>
      </c>
      <c r="F230" s="24" t="e">
        <f t="shared" si="107"/>
        <v>#REF!</v>
      </c>
      <c r="G230" s="25" t="e">
        <f t="shared" si="108"/>
        <v>#REF!</v>
      </c>
      <c r="H230" s="25" t="e">
        <f t="shared" si="109"/>
        <v>#REF!</v>
      </c>
      <c r="I230" s="24" t="e">
        <f t="shared" si="110"/>
        <v>#REF!</v>
      </c>
      <c r="J230" s="25" t="e">
        <f t="shared" si="111"/>
        <v>#REF!</v>
      </c>
      <c r="K230" s="25" t="e">
        <f>IF(#REF!&gt;=$B$233,#REF!,NA())</f>
        <v>#REF!</v>
      </c>
      <c r="L230" s="25" t="e">
        <f>IF(#REF!&lt;=$B$234,#REF!,NA())</f>
        <v>#REF!</v>
      </c>
      <c r="M230" s="25" t="e">
        <f>IF(AND(#REF!&gt;=$B$231,#REF!&gt;=$B$216),#REF!,NA())</f>
        <v>#REF!</v>
      </c>
      <c r="N230" s="25" t="e">
        <f>IF(AND(#REF!&lt;=$B$232,#REF!&lt;=$B$232),#REF!,NA())</f>
        <v>#REF!</v>
      </c>
      <c r="O230" s="25"/>
      <c r="P230" s="25"/>
      <c r="Q230" s="25"/>
      <c r="R230" s="18"/>
    </row>
    <row r="231" spans="1:18" x14ac:dyDescent="0.25">
      <c r="A231" s="30" t="s">
        <v>26</v>
      </c>
      <c r="B231" s="18" t="e">
        <f>SUM(B227+(2*B228))</f>
        <v>#REF!</v>
      </c>
      <c r="D231" s="23" t="e">
        <f t="shared" si="105"/>
        <v>#REF!</v>
      </c>
      <c r="E231" s="24" t="e">
        <f t="shared" si="106"/>
        <v>#REF!</v>
      </c>
      <c r="F231" s="24" t="e">
        <f t="shared" si="107"/>
        <v>#REF!</v>
      </c>
      <c r="G231" s="25" t="e">
        <f t="shared" si="108"/>
        <v>#REF!</v>
      </c>
      <c r="H231" s="25" t="e">
        <f t="shared" si="109"/>
        <v>#REF!</v>
      </c>
      <c r="I231" s="24" t="e">
        <f t="shared" si="110"/>
        <v>#REF!</v>
      </c>
      <c r="J231" s="25" t="e">
        <f t="shared" si="111"/>
        <v>#REF!</v>
      </c>
      <c r="K231" s="25" t="e">
        <f>IF(#REF!&gt;=$B$233,#REF!,NA())</f>
        <v>#REF!</v>
      </c>
      <c r="L231" s="25" t="e">
        <f>IF(#REF!&lt;=$B$234,#REF!,NA())</f>
        <v>#REF!</v>
      </c>
      <c r="M231" s="25" t="e">
        <f>IF(AND(#REF!&gt;=$B$231,#REF!&gt;=$B$216),#REF!,NA())</f>
        <v>#REF!</v>
      </c>
      <c r="N231" s="25" t="e">
        <f>IF(AND(#REF!&lt;=$B$232,#REF!&lt;=$B$232),#REF!,NA())</f>
        <v>#REF!</v>
      </c>
      <c r="O231" s="25" t="e">
        <f>IF(AND(#REF!&gt;=$B$229,#REF!&gt;=$B$229,#REF!&gt;=$B$229,#REF!&gt;=$B$229),#REF!,NA())</f>
        <v>#REF!</v>
      </c>
      <c r="P231" s="25" t="e">
        <f>IF(AND(#REF!&lt;=$B$230,#REF!&lt;=$B$230,#REF!&lt;=$B$230,#REF!&lt;=$B$230),#REF!,NA())</f>
        <v>#REF!</v>
      </c>
      <c r="Q231" s="25"/>
      <c r="R231" s="18"/>
    </row>
    <row r="232" spans="1:18" x14ac:dyDescent="0.25">
      <c r="A232" s="30" t="s">
        <v>27</v>
      </c>
      <c r="B232" s="18" t="e">
        <f>SUM(B227-(2*B228))</f>
        <v>#REF!</v>
      </c>
      <c r="D232" s="23" t="e">
        <f t="shared" si="105"/>
        <v>#REF!</v>
      </c>
      <c r="E232" s="24" t="e">
        <f t="shared" si="106"/>
        <v>#REF!</v>
      </c>
      <c r="F232" s="24" t="e">
        <f t="shared" si="107"/>
        <v>#REF!</v>
      </c>
      <c r="G232" s="25" t="e">
        <f t="shared" si="108"/>
        <v>#REF!</v>
      </c>
      <c r="H232" s="25" t="e">
        <f t="shared" si="109"/>
        <v>#REF!</v>
      </c>
      <c r="I232" s="24" t="e">
        <f t="shared" si="110"/>
        <v>#REF!</v>
      </c>
      <c r="J232" s="25" t="e">
        <f t="shared" si="111"/>
        <v>#REF!</v>
      </c>
      <c r="K232" s="25" t="e">
        <f>IF(#REF!&gt;=$B$233,#REF!,NA())</f>
        <v>#REF!</v>
      </c>
      <c r="L232" s="25" t="e">
        <f>IF(#REF!&lt;=$B$234,#REF!,NA())</f>
        <v>#REF!</v>
      </c>
      <c r="M232" s="25" t="e">
        <f>IF(AND(#REF!&gt;=$B$231,#REF!&gt;=$B$216),#REF!,NA())</f>
        <v>#REF!</v>
      </c>
      <c r="N232" s="25" t="e">
        <f>IF(AND(#REF!&lt;=$B$232,#REF!&lt;=$B$232),#REF!,NA())</f>
        <v>#REF!</v>
      </c>
      <c r="O232" s="25" t="e">
        <f>IF(AND(#REF!&gt;=$B$229,#REF!&gt;=$B$229,#REF!&gt;=$B$229,#REF!&gt;=$B$229),#REF!,NA())</f>
        <v>#REF!</v>
      </c>
      <c r="P232" s="25" t="e">
        <f>IF(AND(#REF!&lt;=$B$230,#REF!&lt;=$B$230,#REF!&lt;=$B$230,#REF!&lt;=$B$230),#REF!,NA())</f>
        <v>#REF!</v>
      </c>
      <c r="Q232" s="25"/>
      <c r="R232" s="18"/>
    </row>
    <row r="233" spans="1:18" x14ac:dyDescent="0.25">
      <c r="A233" s="30" t="s">
        <v>28</v>
      </c>
      <c r="B233" s="19" t="e">
        <f>SUM(B227+(3*B228))</f>
        <v>#REF!</v>
      </c>
      <c r="D233" s="23" t="e">
        <f t="shared" si="105"/>
        <v>#REF!</v>
      </c>
      <c r="E233" s="24" t="e">
        <f t="shared" si="106"/>
        <v>#REF!</v>
      </c>
      <c r="F233" s="24" t="e">
        <f t="shared" si="107"/>
        <v>#REF!</v>
      </c>
      <c r="G233" s="25" t="e">
        <f t="shared" si="108"/>
        <v>#REF!</v>
      </c>
      <c r="H233" s="25" t="e">
        <f t="shared" si="109"/>
        <v>#REF!</v>
      </c>
      <c r="I233" s="24" t="e">
        <f t="shared" si="110"/>
        <v>#REF!</v>
      </c>
      <c r="J233" s="25" t="e">
        <f t="shared" si="111"/>
        <v>#REF!</v>
      </c>
      <c r="K233" s="25" t="e">
        <f>IF(#REF!&gt;=$B$233,#REF!,NA())</f>
        <v>#REF!</v>
      </c>
      <c r="L233" s="25" t="e">
        <f>IF(#REF!&lt;=$B$234,#REF!,NA())</f>
        <v>#REF!</v>
      </c>
      <c r="M233" s="25" t="e">
        <f>IF(AND(#REF!&gt;=$B$231,#REF!&gt;=$B$216),#REF!,NA())</f>
        <v>#REF!</v>
      </c>
      <c r="N233" s="25" t="e">
        <f>IF(AND(#REF!&lt;=$B$232,#REF!&lt;=$B$232),#REF!,NA())</f>
        <v>#REF!</v>
      </c>
      <c r="O233" s="25" t="e">
        <f>IF(AND(#REF!&gt;=$B$229,#REF!&gt;=$B$229,#REF!&gt;=$B$229,#REF!&gt;=$B$229),#REF!,NA())</f>
        <v>#REF!</v>
      </c>
      <c r="P233" s="25" t="e">
        <f>IF(AND(#REF!&lt;=$B$230,#REF!&lt;=$B$230,#REF!&lt;=$B$230,#REF!&lt;=$B$230),#REF!,NA())</f>
        <v>#REF!</v>
      </c>
      <c r="Q233" s="25"/>
      <c r="R233" s="18"/>
    </row>
    <row r="234" spans="1:18" x14ac:dyDescent="0.25">
      <c r="A234" s="31" t="s">
        <v>29</v>
      </c>
      <c r="B234" s="20" t="e">
        <f>SUM(B227-(3*B228))</f>
        <v>#REF!</v>
      </c>
      <c r="D234" s="23" t="e">
        <f t="shared" si="105"/>
        <v>#REF!</v>
      </c>
      <c r="E234" s="24" t="e">
        <f t="shared" si="106"/>
        <v>#REF!</v>
      </c>
      <c r="F234" s="24" t="e">
        <f t="shared" si="107"/>
        <v>#REF!</v>
      </c>
      <c r="G234" s="25" t="e">
        <f t="shared" si="108"/>
        <v>#REF!</v>
      </c>
      <c r="H234" s="25" t="e">
        <f t="shared" si="109"/>
        <v>#REF!</v>
      </c>
      <c r="I234" s="24" t="e">
        <f t="shared" si="110"/>
        <v>#REF!</v>
      </c>
      <c r="J234" s="25" t="e">
        <f t="shared" si="111"/>
        <v>#REF!</v>
      </c>
      <c r="K234" s="25" t="e">
        <f>IF(#REF!&gt;=$B$233,#REF!,NA())</f>
        <v>#REF!</v>
      </c>
      <c r="L234" s="25" t="e">
        <f>IF(#REF!&lt;=$B$234,#REF!,NA())</f>
        <v>#REF!</v>
      </c>
      <c r="M234" s="25" t="e">
        <f>IF(AND(#REF!&gt;=$B$231,#REF!&gt;=$B$216),#REF!,NA())</f>
        <v>#REF!</v>
      </c>
      <c r="N234" s="25" t="e">
        <f>IF(AND(#REF!&lt;=$B$232,#REF!&lt;=$B$232),#REF!,NA())</f>
        <v>#REF!</v>
      </c>
      <c r="O234" s="25" t="e">
        <f>IF(AND(#REF!&gt;=$B$229,#REF!&gt;=$B$229,#REF!&gt;=$B$229,#REF!&gt;=$B$229),#REF!,NA())</f>
        <v>#REF!</v>
      </c>
      <c r="P234" s="25" t="e">
        <f>IF(AND(#REF!&lt;=$B$230,#REF!&lt;=$B$230,#REF!&lt;=$B$230,#REF!&lt;=$B$230),#REF!,NA())</f>
        <v>#REF!</v>
      </c>
      <c r="Q234" s="25"/>
      <c r="R234" s="18"/>
    </row>
    <row r="235" spans="1:18" x14ac:dyDescent="0.25">
      <c r="D235" s="23" t="e">
        <f t="shared" si="105"/>
        <v>#REF!</v>
      </c>
      <c r="E235" s="24" t="e">
        <f t="shared" si="106"/>
        <v>#REF!</v>
      </c>
      <c r="F235" s="24" t="e">
        <f t="shared" si="107"/>
        <v>#REF!</v>
      </c>
      <c r="G235" s="25" t="e">
        <f t="shared" si="108"/>
        <v>#REF!</v>
      </c>
      <c r="H235" s="25" t="e">
        <f t="shared" si="109"/>
        <v>#REF!</v>
      </c>
      <c r="I235" s="24" t="e">
        <f t="shared" si="110"/>
        <v>#REF!</v>
      </c>
      <c r="J235" s="25" t="e">
        <f t="shared" si="111"/>
        <v>#REF!</v>
      </c>
      <c r="K235" s="25" t="e">
        <f>IF(#REF!&gt;=$B$233,#REF!,NA())</f>
        <v>#REF!</v>
      </c>
      <c r="L235" s="25" t="e">
        <f>IF(#REF!&lt;=$B$234,#REF!,NA())</f>
        <v>#REF!</v>
      </c>
      <c r="M235" s="25" t="e">
        <f>IF(AND(#REF!&gt;=$B$231,#REF!&gt;=$B$216),#REF!,NA())</f>
        <v>#REF!</v>
      </c>
      <c r="N235" s="25" t="e">
        <f>IF(AND(#REF!&lt;=$B$232,#REF!&lt;=$B$232),#REF!,NA())</f>
        <v>#REF!</v>
      </c>
      <c r="O235" s="25" t="e">
        <f>IF(AND(#REF!&gt;=$B$229,#REF!&gt;=$B$229,#REF!&gt;=$B$229,#REF!&gt;=$B$229),#REF!,NA())</f>
        <v>#REF!</v>
      </c>
      <c r="P235" s="25" t="e">
        <f>IF(AND(#REF!&lt;=$B$230,#REF!&lt;=$B$230,#REF!&lt;=$B$230,#REF!&lt;=$B$230),#REF!,NA())</f>
        <v>#REF!</v>
      </c>
      <c r="Q235" s="25" t="e">
        <f>IF(AND(#REF!&gt;=$B$227,#REF!&gt;= $B$227,#REF!&gt;= $B$227,#REF!&gt;= $B$227,#REF!&gt;= $B$227,#REF!&gt;= $B$227,#REF!&gt;= $B$227,#REF!&gt;= $B$227),#REF!, NA())</f>
        <v>#REF!</v>
      </c>
      <c r="R235" s="18" t="e">
        <f>IF(AND(#REF!&lt;=$B$227,#REF!&lt;= $B$227,#REF!&lt;= $B$227,#REF!&lt;= $B$227,#REF!&lt;= $B$227,#REF!&lt;= $B$227,#REF!&lt;= $B$227,#REF!&lt;= $B$227),#REF!, NA())</f>
        <v>#REF!</v>
      </c>
    </row>
    <row r="236" spans="1:18" x14ac:dyDescent="0.25">
      <c r="D236" s="23" t="e">
        <f t="shared" si="105"/>
        <v>#REF!</v>
      </c>
      <c r="E236" s="24" t="e">
        <f t="shared" si="106"/>
        <v>#REF!</v>
      </c>
      <c r="F236" s="24" t="e">
        <f t="shared" si="107"/>
        <v>#REF!</v>
      </c>
      <c r="G236" s="25" t="e">
        <f t="shared" si="108"/>
        <v>#REF!</v>
      </c>
      <c r="H236" s="25" t="e">
        <f t="shared" si="109"/>
        <v>#REF!</v>
      </c>
      <c r="I236" s="24" t="e">
        <f t="shared" si="110"/>
        <v>#REF!</v>
      </c>
      <c r="J236" s="25" t="e">
        <f t="shared" si="111"/>
        <v>#REF!</v>
      </c>
      <c r="K236" s="25" t="e">
        <f>IF(#REF!&gt;=$B$233,#REF!,NA())</f>
        <v>#REF!</v>
      </c>
      <c r="L236" s="25" t="e">
        <f>IF(#REF!&lt;=$B$234,#REF!,NA())</f>
        <v>#REF!</v>
      </c>
      <c r="M236" s="25" t="e">
        <f>IF(AND(#REF!&gt;=$B$231,#REF!&gt;=$B$216),#REF!,NA())</f>
        <v>#REF!</v>
      </c>
      <c r="N236" s="25" t="e">
        <f>IF(AND(#REF!&lt;=$B$232,#REF!&lt;=$B$232),#REF!,NA())</f>
        <v>#REF!</v>
      </c>
      <c r="O236" s="25" t="e">
        <f>IF(AND(#REF!&gt;=$B$229,#REF!&gt;=$B$229,#REF!&gt;=$B$229,#REF!&gt;=$B$229),#REF!,NA())</f>
        <v>#REF!</v>
      </c>
      <c r="P236" s="25" t="e">
        <f>IF(AND(#REF!&lt;=$B$230,#REF!&lt;=$B$230,#REF!&lt;=$B$230,#REF!&lt;=$B$230),#REF!,NA())</f>
        <v>#REF!</v>
      </c>
      <c r="Q236" s="25" t="e">
        <f>IF(AND(#REF!&gt;=$B$227,#REF!&gt;= $B$227,#REF!&gt;= $B$227,#REF!&gt;= $B$227,#REF!&gt;= $B$227,#REF!&gt;= $B$227,#REF!&gt;= $B$227,#REF!&gt;= $B$227),#REF!, NA())</f>
        <v>#REF!</v>
      </c>
      <c r="R236" s="18" t="e">
        <f>IF(AND(#REF!&lt;=$B$227,#REF!&lt;= $B$227,#REF!&lt;= $B$227,#REF!&lt;= $B$227,#REF!&lt;= $B$227,#REF!&lt;= $B$227,#REF!&lt;= $B$227,#REF!&lt;= $B$227),#REF!, NA())</f>
        <v>#REF!</v>
      </c>
    </row>
    <row r="237" spans="1:18" x14ac:dyDescent="0.25">
      <c r="D237" s="23" t="e">
        <f t="shared" si="105"/>
        <v>#REF!</v>
      </c>
      <c r="E237" s="24" t="e">
        <f t="shared" si="106"/>
        <v>#REF!</v>
      </c>
      <c r="F237" s="24" t="e">
        <f t="shared" si="107"/>
        <v>#REF!</v>
      </c>
      <c r="G237" s="25" t="e">
        <f t="shared" si="108"/>
        <v>#REF!</v>
      </c>
      <c r="H237" s="25" t="e">
        <f t="shared" si="109"/>
        <v>#REF!</v>
      </c>
      <c r="I237" s="24" t="e">
        <f t="shared" si="110"/>
        <v>#REF!</v>
      </c>
      <c r="J237" s="25" t="e">
        <f t="shared" si="111"/>
        <v>#REF!</v>
      </c>
      <c r="K237" s="25" t="e">
        <f>IF(#REF!&gt;=$B$233,#REF!,NA())</f>
        <v>#REF!</v>
      </c>
      <c r="L237" s="25" t="e">
        <f>IF(#REF!&lt;=$B$234,#REF!,NA())</f>
        <v>#REF!</v>
      </c>
      <c r="M237" s="25" t="e">
        <f>IF(AND(#REF!&gt;=$B$231,#REF!&gt;=$B$216),#REF!,NA())</f>
        <v>#REF!</v>
      </c>
      <c r="N237" s="25" t="e">
        <f>IF(AND(#REF!&lt;=$B$232,#REF!&lt;=$B$232),#REF!,NA())</f>
        <v>#REF!</v>
      </c>
      <c r="O237" s="25" t="e">
        <f>IF(AND(#REF!&gt;=$B$229,#REF!&gt;=$B$229,#REF!&gt;=$B$229,#REF!&gt;=$B$229),#REF!,NA())</f>
        <v>#REF!</v>
      </c>
      <c r="P237" s="25" t="e">
        <f>IF(AND(#REF!&lt;=$B$230,#REF!&lt;=$B$230,#REF!&lt;=$B$230,#REF!&lt;=$B$230),#REF!,NA())</f>
        <v>#REF!</v>
      </c>
      <c r="Q237" s="25" t="e">
        <f>IF(AND(#REF!&gt;=$B$227,#REF!&gt;= $B$227,#REF!&gt;= $B$227,#REF!&gt;= $B$227,#REF!&gt;= $B$227,#REF!&gt;= $B$227,#REF!&gt;= $B$227,#REF!&gt;= $B$227),#REF!, NA())</f>
        <v>#REF!</v>
      </c>
      <c r="R237" s="18" t="e">
        <f>IF(AND(#REF!&lt;=$B$227,#REF!&lt;= $B$227,#REF!&lt;= $B$227,#REF!&lt;= $B$227,#REF!&lt;= $B$227,#REF!&lt;= $B$227,#REF!&lt;= $B$227,#REF!&lt;= $B$227),#REF!, NA())</f>
        <v>#REF!</v>
      </c>
    </row>
    <row r="238" spans="1:18" x14ac:dyDescent="0.25">
      <c r="D238" s="23" t="e">
        <f t="shared" si="105"/>
        <v>#REF!</v>
      </c>
      <c r="E238" s="24" t="e">
        <f t="shared" si="106"/>
        <v>#REF!</v>
      </c>
      <c r="F238" s="24" t="e">
        <f t="shared" si="107"/>
        <v>#REF!</v>
      </c>
      <c r="G238" s="25" t="e">
        <f t="shared" si="108"/>
        <v>#REF!</v>
      </c>
      <c r="H238" s="25" t="e">
        <f t="shared" si="109"/>
        <v>#REF!</v>
      </c>
      <c r="I238" s="24" t="e">
        <f t="shared" si="110"/>
        <v>#REF!</v>
      </c>
      <c r="J238" s="25" t="e">
        <f t="shared" si="111"/>
        <v>#REF!</v>
      </c>
      <c r="K238" s="25" t="e">
        <f>IF(#REF!&gt;=$B$233,#REF!,NA())</f>
        <v>#REF!</v>
      </c>
      <c r="L238" s="25" t="e">
        <f>IF(#REF!&lt;=$B$234,#REF!,NA())</f>
        <v>#REF!</v>
      </c>
      <c r="M238" s="25" t="e">
        <f>IF(AND(#REF!&gt;=$B$231,#REF!&gt;=$B$216),#REF!,NA())</f>
        <v>#REF!</v>
      </c>
      <c r="N238" s="25" t="e">
        <f>IF(AND(#REF!&lt;=$B$232,#REF!&lt;=$B$232),#REF!,NA())</f>
        <v>#REF!</v>
      </c>
      <c r="O238" s="25" t="e">
        <f>IF(AND(#REF!&gt;=$B$229,#REF!&gt;=$B$229,#REF!&gt;=$B$229,#REF!&gt;=$B$229),#REF!,NA())</f>
        <v>#REF!</v>
      </c>
      <c r="P238" s="25" t="e">
        <f>IF(AND(#REF!&lt;=$B$230,#REF!&lt;=$B$230,#REF!&lt;=$B$230,#REF!&lt;=$B$230),#REF!,NA())</f>
        <v>#REF!</v>
      </c>
      <c r="Q238" s="25" t="e">
        <f>IF(AND(#REF!&gt;=$B$227,#REF!&gt;= $B$227,#REF!&gt;= $B$227,#REF!&gt;= $B$227,#REF!&gt;= $B$227,#REF!&gt;= $B$227,#REF!&gt;= $B$227,#REF!&gt;= $B$227),#REF!, NA())</f>
        <v>#REF!</v>
      </c>
      <c r="R238" s="18" t="e">
        <f>IF(AND(#REF!&lt;=$B$227,#REF!&lt;= $B$227,#REF!&lt;= $B$227,#REF!&lt;= $B$227,#REF!&lt;= $B$227,#REF!&lt;= $B$227,#REF!&lt;= $B$227,#REF!&lt;= $B$227),#REF!, NA())</f>
        <v>#REF!</v>
      </c>
    </row>
    <row r="239" spans="1:18" x14ac:dyDescent="0.25">
      <c r="D239" s="26" t="e">
        <f t="shared" si="105"/>
        <v>#REF!</v>
      </c>
      <c r="E239" s="27" t="e">
        <f t="shared" si="106"/>
        <v>#REF!</v>
      </c>
      <c r="F239" s="27" t="e">
        <f t="shared" si="107"/>
        <v>#REF!</v>
      </c>
      <c r="G239" s="28" t="e">
        <f t="shared" si="108"/>
        <v>#REF!</v>
      </c>
      <c r="H239" s="28" t="e">
        <f t="shared" si="109"/>
        <v>#REF!</v>
      </c>
      <c r="I239" s="27" t="e">
        <f t="shared" si="110"/>
        <v>#REF!</v>
      </c>
      <c r="J239" s="28" t="e">
        <f t="shared" si="111"/>
        <v>#REF!</v>
      </c>
      <c r="K239" s="28" t="e">
        <f>IF(#REF!&gt;=$B$233,#REF!,NA())</f>
        <v>#REF!</v>
      </c>
      <c r="L239" s="25" t="e">
        <f>IF(#REF!&lt;=$B$234,#REF!,NA())</f>
        <v>#REF!</v>
      </c>
      <c r="M239" s="28" t="e">
        <f>IF(AND(#REF!&gt;=$B$231,#REF!&gt;=$B$216),#REF!,NA())</f>
        <v>#REF!</v>
      </c>
      <c r="N239" s="28" t="e">
        <f>IF(AND(#REF!&lt;=$B$232,#REF!&lt;=$B$232),#REF!,NA())</f>
        <v>#REF!</v>
      </c>
      <c r="O239" s="28" t="e">
        <f>IF(AND(#REF!&gt;=$B$229,#REF!&gt;=$B$229,#REF!&gt;=$B$229,#REF!&gt;=$B$229),#REF!,NA())</f>
        <v>#REF!</v>
      </c>
      <c r="P239" s="28" t="e">
        <f>IF(AND(#REF!&lt;=$B$230,#REF!&lt;=$B$230,#REF!&lt;=$B$230,#REF!&lt;=$B$230),#REF!,NA())</f>
        <v>#REF!</v>
      </c>
      <c r="Q239" s="28" t="e">
        <f>IF(AND(#REF!&gt;=$B$227,#REF!&gt;= $B$227,#REF!&gt;= $B$227,#REF!&gt;= $B$227,#REF!&gt;= $B$227,#REF!&gt;= $B$227,#REF!&gt;= $B$227,#REF!&gt;= $B$227),#REF!, NA())</f>
        <v>#REF!</v>
      </c>
      <c r="R239" s="20" t="e">
        <f>IF(AND(#REF!&lt;=$B$227,#REF!&lt;= $B$227,#REF!&lt;= $B$227,#REF!&lt;= $B$227,#REF!&lt;= $B$227,#REF!&lt;= $B$227,#REF!&lt;= $B$227,#REF!&lt;= $B$227),#REF!, NA())</f>
        <v>#REF!</v>
      </c>
    </row>
    <row r="241" spans="1:18" ht="23.25" x14ac:dyDescent="0.35">
      <c r="A241" s="22" t="s">
        <v>64</v>
      </c>
    </row>
    <row r="242" spans="1:18" ht="15.75" thickBot="1" x14ac:dyDescent="0.3">
      <c r="A242" s="29" t="s">
        <v>22</v>
      </c>
      <c r="B242" s="21">
        <f>AVERAGE('Hand Hygiene'!G28:G39)</f>
        <v>0.91083333333333327</v>
      </c>
      <c r="D242" s="32" t="s">
        <v>31</v>
      </c>
      <c r="E242" s="33" t="s">
        <v>45</v>
      </c>
      <c r="F242" s="33" t="s">
        <v>32</v>
      </c>
      <c r="G242" s="33" t="s">
        <v>33</v>
      </c>
      <c r="H242" s="33" t="s">
        <v>34</v>
      </c>
      <c r="I242" s="33" t="s">
        <v>35</v>
      </c>
      <c r="J242" s="33" t="s">
        <v>36</v>
      </c>
      <c r="K242" s="34" t="s">
        <v>37</v>
      </c>
      <c r="L242" s="33" t="s">
        <v>38</v>
      </c>
      <c r="M242" s="34" t="s">
        <v>39</v>
      </c>
      <c r="N242" s="34" t="s">
        <v>40</v>
      </c>
      <c r="O242" s="34" t="s">
        <v>41</v>
      </c>
      <c r="P242" s="34" t="s">
        <v>42</v>
      </c>
      <c r="Q242" s="34" t="s">
        <v>43</v>
      </c>
      <c r="R242" s="35" t="s">
        <v>44</v>
      </c>
    </row>
    <row r="243" spans="1:18" ht="15.75" thickTop="1" x14ac:dyDescent="0.25">
      <c r="A243" s="30" t="s">
        <v>23</v>
      </c>
      <c r="B243" s="18">
        <f>_xlfn.STDEV.P('Hand Hygiene'!$G$28,'Hand Hygiene'!$G$29,'Hand Hygiene'!$G$30,'Hand Hygiene'!$G$31,'Hand Hygiene'!$G$32,'Hand Hygiene'!$G$33,'Hand Hygiene'!$G$34,'Hand Hygiene'!$G$35,'Hand Hygiene'!$G$36,'Hand Hygiene'!$G$37,'Hand Hygiene'!$G$38,'Hand Hygiene'!$G$39)</f>
        <v>5.6275200116464696E-2</v>
      </c>
      <c r="D243" s="23">
        <f>SUM($B$242)</f>
        <v>0.91083333333333327</v>
      </c>
      <c r="E243" s="24">
        <f>SUM($B$244)</f>
        <v>0.96710853344979797</v>
      </c>
      <c r="F243" s="24">
        <f>SUM($B$245)</f>
        <v>0.85455813321686858</v>
      </c>
      <c r="G243" s="25">
        <f>SUM($B$246)</f>
        <v>1.0233837335662628</v>
      </c>
      <c r="H243" s="25">
        <f>SUM($B$247)</f>
        <v>0.79828293310040388</v>
      </c>
      <c r="I243" s="24">
        <f>SUM($B$248)</f>
        <v>1.0796589336827274</v>
      </c>
      <c r="J243" s="25">
        <f>SUM($B$249)</f>
        <v>0.74200773298393918</v>
      </c>
      <c r="K243" s="25" t="e">
        <f>IF('Hand Hygiene'!G28&gt;=$B$248,'Hand Hygiene'!G28,NA())</f>
        <v>#N/A</v>
      </c>
      <c r="L243" s="25" t="e">
        <f>IF('Hand Hygiene'!G28&lt;=$B$249,'Hand Hygiene'!G28,NA())</f>
        <v>#N/A</v>
      </c>
      <c r="M243" s="25"/>
      <c r="N243" s="25"/>
      <c r="O243" s="25"/>
      <c r="P243" s="25"/>
      <c r="Q243" s="25"/>
      <c r="R243" s="18"/>
    </row>
    <row r="244" spans="1:18" x14ac:dyDescent="0.25">
      <c r="A244" s="30" t="s">
        <v>24</v>
      </c>
      <c r="B244" s="19">
        <f>SUM(B242+B243)</f>
        <v>0.96710853344979797</v>
      </c>
      <c r="D244" s="23">
        <f t="shared" ref="D244:D254" si="112">SUM($B$242)</f>
        <v>0.91083333333333327</v>
      </c>
      <c r="E244" s="24">
        <f t="shared" ref="E244:E254" si="113">SUM($B$244)</f>
        <v>0.96710853344979797</v>
      </c>
      <c r="F244" s="24">
        <f t="shared" ref="F244:F254" si="114">SUM($B$245)</f>
        <v>0.85455813321686858</v>
      </c>
      <c r="G244" s="25">
        <f t="shared" ref="G244:G254" si="115">SUM($B$246)</f>
        <v>1.0233837335662628</v>
      </c>
      <c r="H244" s="25">
        <f t="shared" ref="H244:H254" si="116">SUM($B$247)</f>
        <v>0.79828293310040388</v>
      </c>
      <c r="I244" s="24">
        <f t="shared" ref="I244:I254" si="117">SUM($B$248)</f>
        <v>1.0796589336827274</v>
      </c>
      <c r="J244" s="25">
        <f t="shared" ref="J244:J254" si="118">SUM($B$249)</f>
        <v>0.74200773298393918</v>
      </c>
      <c r="K244" s="25" t="e">
        <f>IF('Hand Hygiene'!G29&gt;=$B$248,'Hand Hygiene'!G29,NA())</f>
        <v>#N/A</v>
      </c>
      <c r="L244" s="25" t="e">
        <f>IF('Hand Hygiene'!G29&lt;=$B$249,'Hand Hygiene'!G29,NA())</f>
        <v>#N/A</v>
      </c>
      <c r="M244" s="25" t="e">
        <f>IF(AND('Hand Hygiene'!G28&gt;=$B$246,'Hand Hygiene'!G29&gt;=$B$246),'Hand Hygiene'!G29,NA())</f>
        <v>#N/A</v>
      </c>
      <c r="N244" s="25" t="e">
        <f>IF(AND('Hand Hygiene'!G28&lt;=$B$247,'Hand Hygiene'!G29&lt;=$B$247),'Hand Hygiene'!G29,NA())</f>
        <v>#N/A</v>
      </c>
      <c r="O244" s="25"/>
      <c r="P244" s="25"/>
      <c r="Q244" s="25"/>
      <c r="R244" s="18"/>
    </row>
    <row r="245" spans="1:18" x14ac:dyDescent="0.25">
      <c r="A245" s="30" t="s">
        <v>25</v>
      </c>
      <c r="B245" s="19">
        <f>SUM(B242-B243)</f>
        <v>0.85455813321686858</v>
      </c>
      <c r="D245" s="23">
        <f t="shared" si="112"/>
        <v>0.91083333333333327</v>
      </c>
      <c r="E245" s="24">
        <f t="shared" si="113"/>
        <v>0.96710853344979797</v>
      </c>
      <c r="F245" s="24">
        <f t="shared" si="114"/>
        <v>0.85455813321686858</v>
      </c>
      <c r="G245" s="25">
        <f t="shared" si="115"/>
        <v>1.0233837335662628</v>
      </c>
      <c r="H245" s="25">
        <f t="shared" si="116"/>
        <v>0.79828293310040388</v>
      </c>
      <c r="I245" s="24">
        <f t="shared" si="117"/>
        <v>1.0796589336827274</v>
      </c>
      <c r="J245" s="25">
        <f t="shared" si="118"/>
        <v>0.74200773298393918</v>
      </c>
      <c r="K245" s="25" t="e">
        <f>IF('Hand Hygiene'!G30&gt;=$B$248,'Hand Hygiene'!G30,NA())</f>
        <v>#N/A</v>
      </c>
      <c r="L245" s="25" t="e">
        <f>IF('Hand Hygiene'!G30&lt;=$B$249,'Hand Hygiene'!G30,NA())</f>
        <v>#N/A</v>
      </c>
      <c r="M245" s="25" t="e">
        <f>IF(AND('Hand Hygiene'!G29&gt;=$B$246,'Hand Hygiene'!G30&gt;=$B$246),'Hand Hygiene'!G30,NA())</f>
        <v>#N/A</v>
      </c>
      <c r="N245" s="25" t="e">
        <f>IF(AND('Hand Hygiene'!G29&lt;=$B$247,'Hand Hygiene'!G30&lt;=$B$247),'Hand Hygiene'!G30,NA())</f>
        <v>#N/A</v>
      </c>
      <c r="O245" s="25"/>
      <c r="P245" s="25"/>
      <c r="Q245" s="25"/>
      <c r="R245" s="18"/>
    </row>
    <row r="246" spans="1:18" x14ac:dyDescent="0.25">
      <c r="A246" s="30" t="s">
        <v>26</v>
      </c>
      <c r="B246" s="18">
        <f>SUM(B242+(2*B243))</f>
        <v>1.0233837335662628</v>
      </c>
      <c r="D246" s="23">
        <f t="shared" si="112"/>
        <v>0.91083333333333327</v>
      </c>
      <c r="E246" s="24">
        <f t="shared" si="113"/>
        <v>0.96710853344979797</v>
      </c>
      <c r="F246" s="24">
        <f t="shared" si="114"/>
        <v>0.85455813321686858</v>
      </c>
      <c r="G246" s="25">
        <f t="shared" si="115"/>
        <v>1.0233837335662628</v>
      </c>
      <c r="H246" s="25">
        <f t="shared" si="116"/>
        <v>0.79828293310040388</v>
      </c>
      <c r="I246" s="24">
        <f t="shared" si="117"/>
        <v>1.0796589336827274</v>
      </c>
      <c r="J246" s="25">
        <f t="shared" si="118"/>
        <v>0.74200773298393918</v>
      </c>
      <c r="K246" s="25" t="e">
        <f>IF('Hand Hygiene'!G31&gt;=$B$248,'Hand Hygiene'!G31,NA())</f>
        <v>#N/A</v>
      </c>
      <c r="L246" s="25" t="e">
        <f>IF('Hand Hygiene'!G31&lt;=$B$249,'Hand Hygiene'!G31,NA())</f>
        <v>#N/A</v>
      </c>
      <c r="M246" s="25" t="e">
        <f>IF(AND('Hand Hygiene'!G30&gt;=$B$246,'Hand Hygiene'!G31&gt;=$B$246),'Hand Hygiene'!G31,NA())</f>
        <v>#N/A</v>
      </c>
      <c r="N246" s="25" t="e">
        <f>IF(AND('Hand Hygiene'!G30&lt;=$B$247,'Hand Hygiene'!G31&lt;=$B$247),'Hand Hygiene'!G31,NA())</f>
        <v>#N/A</v>
      </c>
      <c r="O246" s="25" t="e">
        <f>IF(AND('Hand Hygiene'!G28&gt;=$B$244,'Hand Hygiene'!G29&gt;=$B$244,'Hand Hygiene'!G30&gt;=$B$244,'Hand Hygiene'!G31&gt;=$B$244),'Hand Hygiene'!G31,NA())</f>
        <v>#N/A</v>
      </c>
      <c r="P246" s="25" t="e">
        <f>IF(AND('Hand Hygiene'!G28&lt;=$B$245,'Hand Hygiene'!G29&lt;=$B$245,'Hand Hygiene'!G30&lt;=$B$245,'Hand Hygiene'!G31&lt;=$B$245),'Hand Hygiene'!G31,NA())</f>
        <v>#N/A</v>
      </c>
      <c r="Q246" s="25"/>
      <c r="R246" s="18"/>
    </row>
    <row r="247" spans="1:18" x14ac:dyDescent="0.25">
      <c r="A247" s="30" t="s">
        <v>27</v>
      </c>
      <c r="B247" s="18">
        <f>SUM(B242-(2*B243))</f>
        <v>0.79828293310040388</v>
      </c>
      <c r="D247" s="23">
        <f t="shared" si="112"/>
        <v>0.91083333333333327</v>
      </c>
      <c r="E247" s="24">
        <f t="shared" si="113"/>
        <v>0.96710853344979797</v>
      </c>
      <c r="F247" s="24">
        <f t="shared" si="114"/>
        <v>0.85455813321686858</v>
      </c>
      <c r="G247" s="25">
        <f t="shared" si="115"/>
        <v>1.0233837335662628</v>
      </c>
      <c r="H247" s="25">
        <f t="shared" si="116"/>
        <v>0.79828293310040388</v>
      </c>
      <c r="I247" s="24">
        <f t="shared" si="117"/>
        <v>1.0796589336827274</v>
      </c>
      <c r="J247" s="25">
        <f t="shared" si="118"/>
        <v>0.74200773298393918</v>
      </c>
      <c r="K247" s="25" t="e">
        <f>IF('Hand Hygiene'!G32&gt;=$B$248,'Hand Hygiene'!G32,NA())</f>
        <v>#N/A</v>
      </c>
      <c r="L247" s="25" t="e">
        <f>IF('Hand Hygiene'!G32&lt;=$B$249,'Hand Hygiene'!G32,NA())</f>
        <v>#N/A</v>
      </c>
      <c r="M247" s="25" t="e">
        <f>IF(AND('Hand Hygiene'!G31&gt;=$B$246,'Hand Hygiene'!G32&gt;=$B$246),'Hand Hygiene'!G32,NA())</f>
        <v>#N/A</v>
      </c>
      <c r="N247" s="25" t="e">
        <f>IF(AND('Hand Hygiene'!G31&lt;=$B$247,'Hand Hygiene'!G32&lt;=$B$247),'Hand Hygiene'!G32,NA())</f>
        <v>#N/A</v>
      </c>
      <c r="O247" s="25" t="e">
        <f>IF(AND('Hand Hygiene'!G29&gt;=$B$244,'Hand Hygiene'!G30&gt;=$B$244,'Hand Hygiene'!G31&gt;=$B$244,'Hand Hygiene'!G32&gt;=$B$244),'Hand Hygiene'!G32,NA())</f>
        <v>#N/A</v>
      </c>
      <c r="P247" s="25" t="e">
        <f>IF(AND('Hand Hygiene'!G29&lt;=$B$245,'Hand Hygiene'!G30&lt;=$B$245,'Hand Hygiene'!G31&lt;=$B$245,'Hand Hygiene'!G32&lt;=$B$245),'Hand Hygiene'!G32,NA())</f>
        <v>#N/A</v>
      </c>
      <c r="Q247" s="25"/>
      <c r="R247" s="18"/>
    </row>
    <row r="248" spans="1:18" x14ac:dyDescent="0.25">
      <c r="A248" s="30" t="s">
        <v>28</v>
      </c>
      <c r="B248" s="19">
        <f>SUM(B242+(3*B243))</f>
        <v>1.0796589336827274</v>
      </c>
      <c r="D248" s="23">
        <f t="shared" si="112"/>
        <v>0.91083333333333327</v>
      </c>
      <c r="E248" s="24">
        <f t="shared" si="113"/>
        <v>0.96710853344979797</v>
      </c>
      <c r="F248" s="24">
        <f t="shared" si="114"/>
        <v>0.85455813321686858</v>
      </c>
      <c r="G248" s="25">
        <f t="shared" si="115"/>
        <v>1.0233837335662628</v>
      </c>
      <c r="H248" s="25">
        <f t="shared" si="116"/>
        <v>0.79828293310040388</v>
      </c>
      <c r="I248" s="24">
        <f t="shared" si="117"/>
        <v>1.0796589336827274</v>
      </c>
      <c r="J248" s="25">
        <f t="shared" si="118"/>
        <v>0.74200773298393918</v>
      </c>
      <c r="K248" s="25" t="e">
        <f>IF('Hand Hygiene'!G33&gt;=$B$248,'Hand Hygiene'!G33,NA())</f>
        <v>#N/A</v>
      </c>
      <c r="L248" s="25" t="e">
        <f>IF('Hand Hygiene'!G33&lt;=$B$249,'Hand Hygiene'!G33,NA())</f>
        <v>#N/A</v>
      </c>
      <c r="M248" s="25" t="e">
        <f>IF(AND('Hand Hygiene'!G32&gt;=$B$246,'Hand Hygiene'!G33&gt;=$B$246),'Hand Hygiene'!G33,NA())</f>
        <v>#N/A</v>
      </c>
      <c r="N248" s="25" t="e">
        <f>IF(AND('Hand Hygiene'!G32&lt;=$B$247,'Hand Hygiene'!G33&lt;=$B$247),'Hand Hygiene'!G33,NA())</f>
        <v>#N/A</v>
      </c>
      <c r="O248" s="25" t="e">
        <f>IF(AND('Hand Hygiene'!G30&gt;=$B$244,'Hand Hygiene'!G31&gt;=$B$244,'Hand Hygiene'!G32&gt;=$B$244,'Hand Hygiene'!G33&gt;=$B$244),'Hand Hygiene'!G33,NA())</f>
        <v>#N/A</v>
      </c>
      <c r="P248" s="25" t="e">
        <f>IF(AND('Hand Hygiene'!G30&lt;=$B$245,'Hand Hygiene'!G31&lt;=$B$245,'Hand Hygiene'!G32&lt;=$B$245,'Hand Hygiene'!G33&lt;=$B$245),'Hand Hygiene'!G33,NA())</f>
        <v>#N/A</v>
      </c>
      <c r="Q248" s="25"/>
      <c r="R248" s="18"/>
    </row>
    <row r="249" spans="1:18" x14ac:dyDescent="0.25">
      <c r="A249" s="31" t="s">
        <v>29</v>
      </c>
      <c r="B249" s="20">
        <f>SUM(B242-(3*B243))</f>
        <v>0.74200773298393918</v>
      </c>
      <c r="D249" s="23">
        <f t="shared" si="112"/>
        <v>0.91083333333333327</v>
      </c>
      <c r="E249" s="24">
        <f t="shared" si="113"/>
        <v>0.96710853344979797</v>
      </c>
      <c r="F249" s="24">
        <f t="shared" si="114"/>
        <v>0.85455813321686858</v>
      </c>
      <c r="G249" s="25">
        <f t="shared" si="115"/>
        <v>1.0233837335662628</v>
      </c>
      <c r="H249" s="25">
        <f t="shared" si="116"/>
        <v>0.79828293310040388</v>
      </c>
      <c r="I249" s="24">
        <f t="shared" si="117"/>
        <v>1.0796589336827274</v>
      </c>
      <c r="J249" s="25">
        <f t="shared" si="118"/>
        <v>0.74200773298393918</v>
      </c>
      <c r="K249" s="25" t="e">
        <f>IF('Hand Hygiene'!G34&gt;=$B$248,'Hand Hygiene'!G34,NA())</f>
        <v>#N/A</v>
      </c>
      <c r="L249" s="25" t="e">
        <f>IF('Hand Hygiene'!G34&lt;=$B$249,'Hand Hygiene'!G34,NA())</f>
        <v>#N/A</v>
      </c>
      <c r="M249" s="25" t="e">
        <f>IF(AND('Hand Hygiene'!G33&gt;=$B$246,'Hand Hygiene'!G34&gt;=$B$246),'Hand Hygiene'!G34,NA())</f>
        <v>#N/A</v>
      </c>
      <c r="N249" s="25" t="e">
        <f>IF(AND('Hand Hygiene'!G33&lt;=$B$247,'Hand Hygiene'!G34&lt;=$B$247),'Hand Hygiene'!G34,NA())</f>
        <v>#N/A</v>
      </c>
      <c r="O249" s="25" t="e">
        <f>IF(AND('Hand Hygiene'!G31&gt;=$B$244,'Hand Hygiene'!G32&gt;=$B$244,'Hand Hygiene'!G33&gt;=$B$244,'Hand Hygiene'!G34&gt;=$B$244),'Hand Hygiene'!G34,NA())</f>
        <v>#N/A</v>
      </c>
      <c r="P249" s="25" t="e">
        <f>IF(AND('Hand Hygiene'!G31&lt;=$B$245,'Hand Hygiene'!G32&lt;=$B$245,'Hand Hygiene'!G33&lt;=$B$245,'Hand Hygiene'!G34&lt;=$B$245),'Hand Hygiene'!G34,NA())</f>
        <v>#N/A</v>
      </c>
      <c r="Q249" s="25"/>
      <c r="R249" s="18"/>
    </row>
    <row r="250" spans="1:18" x14ac:dyDescent="0.25">
      <c r="D250" s="23">
        <f t="shared" si="112"/>
        <v>0.91083333333333327</v>
      </c>
      <c r="E250" s="24">
        <f t="shared" si="113"/>
        <v>0.96710853344979797</v>
      </c>
      <c r="F250" s="24">
        <f t="shared" si="114"/>
        <v>0.85455813321686858</v>
      </c>
      <c r="G250" s="25">
        <f t="shared" si="115"/>
        <v>1.0233837335662628</v>
      </c>
      <c r="H250" s="25">
        <f t="shared" si="116"/>
        <v>0.79828293310040388</v>
      </c>
      <c r="I250" s="24">
        <f t="shared" si="117"/>
        <v>1.0796589336827274</v>
      </c>
      <c r="J250" s="25">
        <f t="shared" si="118"/>
        <v>0.74200773298393918</v>
      </c>
      <c r="K250" s="25" t="e">
        <f>IF('Hand Hygiene'!G35&gt;=$B$248,'Hand Hygiene'!G35,NA())</f>
        <v>#N/A</v>
      </c>
      <c r="L250" s="25" t="e">
        <f>IF('Hand Hygiene'!G35&lt;=$B$249,'Hand Hygiene'!G35,NA())</f>
        <v>#N/A</v>
      </c>
      <c r="M250" s="25" t="e">
        <f>IF(AND('Hand Hygiene'!G34&gt;=$B$246,'Hand Hygiene'!G35&gt;=$B$246),'Hand Hygiene'!G35,NA())</f>
        <v>#N/A</v>
      </c>
      <c r="N250" s="25" t="e">
        <f>IF(AND('Hand Hygiene'!G34&lt;=$B$247,'Hand Hygiene'!G35&lt;=$B$247),'Hand Hygiene'!G35,NA())</f>
        <v>#N/A</v>
      </c>
      <c r="O250" s="25" t="e">
        <f>IF(AND('Hand Hygiene'!G32&gt;=$B$244,'Hand Hygiene'!G33&gt;=$B$244,'Hand Hygiene'!G34&gt;=$B$244,'Hand Hygiene'!G35&gt;=$B$244),'Hand Hygiene'!G35,NA())</f>
        <v>#N/A</v>
      </c>
      <c r="P250" s="25" t="e">
        <f>IF(AND('Hand Hygiene'!G32&lt;=$B$245,'Hand Hygiene'!G33&lt;=$B$245,'Hand Hygiene'!G34&lt;=$B$245,'Hand Hygiene'!G35&lt;=$B$245),'Hand Hygiene'!G35,NA())</f>
        <v>#N/A</v>
      </c>
      <c r="Q250" s="25" t="e">
        <f>IF(AND('Hand Hygiene'!G28&gt;=$B$242, 'Hand Hygiene'!G29&gt;=$B$242, 'Hand Hygiene'!G30&gt;=$B$242, 'Hand Hygiene'!G31&gt;=$B$242, 'Hand Hygiene'!G32&gt;=$B$242, 'Hand Hygiene'!G33&gt;=$B$242, 'Hand Hygiene'!G34&gt;=$B$242, 'Hand Hygiene'!G35&gt;=$B$242), 'Hand Hygiene'!G35,NA())</f>
        <v>#N/A</v>
      </c>
      <c r="R250" s="18" t="e">
        <f>IF(AND('Hand Hygiene'!G28&lt;=$B$242, 'Hand Hygiene'!G29&lt;=$B$242, 'Hand Hygiene'!G30&lt;=$B$242, 'Hand Hygiene'!G31&lt;=$B$242, 'Hand Hygiene'!G32&lt;=$B$242, 'Hand Hygiene'!G33&lt;=$B$242, 'Hand Hygiene'!G34&lt;=$B$242, 'Hand Hygiene'!G35&lt;=$B$242), 'Hand Hygiene'!G35,NA())</f>
        <v>#N/A</v>
      </c>
    </row>
    <row r="251" spans="1:18" x14ac:dyDescent="0.25">
      <c r="D251" s="23">
        <f t="shared" si="112"/>
        <v>0.91083333333333327</v>
      </c>
      <c r="E251" s="24">
        <f t="shared" si="113"/>
        <v>0.96710853344979797</v>
      </c>
      <c r="F251" s="24">
        <f t="shared" si="114"/>
        <v>0.85455813321686858</v>
      </c>
      <c r="G251" s="25">
        <f t="shared" si="115"/>
        <v>1.0233837335662628</v>
      </c>
      <c r="H251" s="25">
        <f t="shared" si="116"/>
        <v>0.79828293310040388</v>
      </c>
      <c r="I251" s="24">
        <f t="shared" si="117"/>
        <v>1.0796589336827274</v>
      </c>
      <c r="J251" s="25">
        <f t="shared" si="118"/>
        <v>0.74200773298393918</v>
      </c>
      <c r="K251" s="25" t="e">
        <f>IF('Hand Hygiene'!G36&gt;=$B$248,'Hand Hygiene'!G36,NA())</f>
        <v>#N/A</v>
      </c>
      <c r="L251" s="25" t="e">
        <f>IF('Hand Hygiene'!G36&lt;=$B$249,'Hand Hygiene'!G36,NA())</f>
        <v>#N/A</v>
      </c>
      <c r="M251" s="25" t="e">
        <f>IF(AND('Hand Hygiene'!G35&gt;=$B$246,'Hand Hygiene'!G36&gt;=$B$246),'Hand Hygiene'!G36,NA())</f>
        <v>#N/A</v>
      </c>
      <c r="N251" s="25" t="e">
        <f>IF(AND('Hand Hygiene'!G35&lt;=$B$247,'Hand Hygiene'!G36&lt;=$B$247),'Hand Hygiene'!G36,NA())</f>
        <v>#N/A</v>
      </c>
      <c r="O251" s="25" t="e">
        <f>IF(AND('Hand Hygiene'!G33&gt;=$B$244,'Hand Hygiene'!G34&gt;=$B$244,'Hand Hygiene'!G35&gt;=$B$244,'Hand Hygiene'!G36&gt;=$B$244),'Hand Hygiene'!G36,NA())</f>
        <v>#N/A</v>
      </c>
      <c r="P251" s="25" t="e">
        <f>IF(AND('Hand Hygiene'!G33&lt;=$B$245,'Hand Hygiene'!G34&lt;=$B$245,'Hand Hygiene'!G35&lt;=$B$245,'Hand Hygiene'!G36&lt;=$B$245),'Hand Hygiene'!G36,NA())</f>
        <v>#N/A</v>
      </c>
      <c r="Q251" s="25" t="e">
        <f>IF(AND('Hand Hygiene'!G29&gt;=$B$242, 'Hand Hygiene'!G30&gt;=$B$242, 'Hand Hygiene'!G31&gt;=$B$242, 'Hand Hygiene'!G32&gt;=$B$242, 'Hand Hygiene'!G33&gt;=$B$242, 'Hand Hygiene'!G34&gt;=$B$242, 'Hand Hygiene'!G35&gt;=$B$242, 'Hand Hygiene'!G36&gt;=$B$242), 'Hand Hygiene'!G36,NA())</f>
        <v>#N/A</v>
      </c>
      <c r="R251" s="18" t="e">
        <f>IF(AND('Hand Hygiene'!G29&lt;=$B$242, 'Hand Hygiene'!G30&lt;=$B$242, 'Hand Hygiene'!G31&lt;=$B$242, 'Hand Hygiene'!G32&lt;=$B$242, 'Hand Hygiene'!G33&lt;=$B$242, 'Hand Hygiene'!G34&lt;=$B$242, 'Hand Hygiene'!G35&lt;=$B$242, 'Hand Hygiene'!G36&lt;=$B$242), 'Hand Hygiene'!G36,NA())</f>
        <v>#N/A</v>
      </c>
    </row>
    <row r="252" spans="1:18" x14ac:dyDescent="0.25">
      <c r="D252" s="23">
        <f t="shared" si="112"/>
        <v>0.91083333333333327</v>
      </c>
      <c r="E252" s="24">
        <f t="shared" si="113"/>
        <v>0.96710853344979797</v>
      </c>
      <c r="F252" s="24">
        <f t="shared" si="114"/>
        <v>0.85455813321686858</v>
      </c>
      <c r="G252" s="25">
        <f t="shared" si="115"/>
        <v>1.0233837335662628</v>
      </c>
      <c r="H252" s="25">
        <f t="shared" si="116"/>
        <v>0.79828293310040388</v>
      </c>
      <c r="I252" s="24">
        <f t="shared" si="117"/>
        <v>1.0796589336827274</v>
      </c>
      <c r="J252" s="25">
        <f t="shared" si="118"/>
        <v>0.74200773298393918</v>
      </c>
      <c r="K252" s="25" t="e">
        <f>IF('Hand Hygiene'!G37&gt;=$B$248,'Hand Hygiene'!G37,NA())</f>
        <v>#N/A</v>
      </c>
      <c r="L252" s="25" t="e">
        <f>IF('Hand Hygiene'!G37&lt;=$B$249,'Hand Hygiene'!G37,NA())</f>
        <v>#N/A</v>
      </c>
      <c r="M252" s="25" t="e">
        <f>IF(AND('Hand Hygiene'!G36&gt;=$B$246,'Hand Hygiene'!G37&gt;=$B$246),'Hand Hygiene'!G37,NA())</f>
        <v>#N/A</v>
      </c>
      <c r="N252" s="25" t="e">
        <f>IF(AND('Hand Hygiene'!G36&lt;=$B$247,'Hand Hygiene'!G37&lt;=$B$247),'Hand Hygiene'!G37,NA())</f>
        <v>#N/A</v>
      </c>
      <c r="O252" s="25" t="e">
        <f>IF(AND('Hand Hygiene'!G34&gt;=$B$244,'Hand Hygiene'!G35&gt;=$B$244,'Hand Hygiene'!G36&gt;=$B$244,'Hand Hygiene'!G37&gt;=$B$244),'Hand Hygiene'!G37,NA())</f>
        <v>#N/A</v>
      </c>
      <c r="P252" s="25" t="e">
        <f>IF(AND('Hand Hygiene'!G34&lt;=$B$245,'Hand Hygiene'!G35&lt;=$B$245,'Hand Hygiene'!G36&lt;=$B$245,'Hand Hygiene'!G37&lt;=$B$245),'Hand Hygiene'!G37,NA())</f>
        <v>#N/A</v>
      </c>
      <c r="Q252" s="25" t="e">
        <f>IF(AND('Hand Hygiene'!G30&gt;=$B$242, 'Hand Hygiene'!G31&gt;=$B$242, 'Hand Hygiene'!G32&gt;=$B$242, 'Hand Hygiene'!G33&gt;=$B$242, 'Hand Hygiene'!G34&gt;=$B$242, 'Hand Hygiene'!G35&gt;=$B$242, 'Hand Hygiene'!G36&gt;=$B$242, 'Hand Hygiene'!G37&gt;=$B$242), 'Hand Hygiene'!G37,NA())</f>
        <v>#N/A</v>
      </c>
      <c r="R252" s="18" t="e">
        <f>IF(AND('Hand Hygiene'!G30&lt;=$B$242, 'Hand Hygiene'!G31&lt;=$B$242, 'Hand Hygiene'!G32&lt;=$B$242, 'Hand Hygiene'!G33&lt;=$B$242, 'Hand Hygiene'!G34&lt;=$B$242, 'Hand Hygiene'!G35&lt;=$B$242, 'Hand Hygiene'!G36&lt;=$B$242, 'Hand Hygiene'!G37&lt;=$B$242), 'Hand Hygiene'!G37,NA())</f>
        <v>#N/A</v>
      </c>
    </row>
    <row r="253" spans="1:18" x14ac:dyDescent="0.25">
      <c r="D253" s="23">
        <f t="shared" si="112"/>
        <v>0.91083333333333327</v>
      </c>
      <c r="E253" s="24">
        <f t="shared" si="113"/>
        <v>0.96710853344979797</v>
      </c>
      <c r="F253" s="24">
        <f t="shared" si="114"/>
        <v>0.85455813321686858</v>
      </c>
      <c r="G253" s="25">
        <f t="shared" si="115"/>
        <v>1.0233837335662628</v>
      </c>
      <c r="H253" s="25">
        <f t="shared" si="116"/>
        <v>0.79828293310040388</v>
      </c>
      <c r="I253" s="24">
        <f t="shared" si="117"/>
        <v>1.0796589336827274</v>
      </c>
      <c r="J253" s="25">
        <f t="shared" si="118"/>
        <v>0.74200773298393918</v>
      </c>
      <c r="K253" s="25" t="e">
        <f>IF('Hand Hygiene'!G38&gt;=$B$248,'Hand Hygiene'!G38,NA())</f>
        <v>#N/A</v>
      </c>
      <c r="L253" s="25" t="e">
        <f>IF('Hand Hygiene'!G38&lt;=$B$249,'Hand Hygiene'!G38,NA())</f>
        <v>#N/A</v>
      </c>
      <c r="M253" s="25" t="e">
        <f>IF(AND('Hand Hygiene'!G37&gt;=$B$246,'Hand Hygiene'!G38&gt;=$B$246),'Hand Hygiene'!G38,NA())</f>
        <v>#N/A</v>
      </c>
      <c r="N253" s="25" t="e">
        <f>IF(AND('Hand Hygiene'!G37&lt;=$B$247,'Hand Hygiene'!G38&lt;=$B$247),'Hand Hygiene'!G38,NA())</f>
        <v>#N/A</v>
      </c>
      <c r="O253" s="25" t="e">
        <f>IF(AND('Hand Hygiene'!G35&gt;=$B$244,'Hand Hygiene'!G36&gt;=$B$244,'Hand Hygiene'!G37&gt;=$B$244,'Hand Hygiene'!G38&gt;=$B$244),'Hand Hygiene'!G38,NA())</f>
        <v>#N/A</v>
      </c>
      <c r="P253" s="25" t="e">
        <f>IF(AND('Hand Hygiene'!G35&lt;=$B$245,'Hand Hygiene'!G36&lt;=$B$245,'Hand Hygiene'!G37&lt;=$B$245,'Hand Hygiene'!G38&lt;=$B$245),'Hand Hygiene'!G38,NA())</f>
        <v>#N/A</v>
      </c>
      <c r="Q253" s="25" t="e">
        <f>IF(AND('Hand Hygiene'!G31&gt;=$B$242, 'Hand Hygiene'!G32&gt;=$B$242, 'Hand Hygiene'!G33&gt;=$B$242, 'Hand Hygiene'!G34&gt;=$B$242, 'Hand Hygiene'!G35&gt;=$B$242, 'Hand Hygiene'!G36&gt;=$B$242, 'Hand Hygiene'!G37&gt;=$B$242, 'Hand Hygiene'!G38&gt;=$B$242), 'Hand Hygiene'!G38,NA())</f>
        <v>#N/A</v>
      </c>
      <c r="R253" s="18" t="e">
        <f>IF(AND('Hand Hygiene'!G31&lt;=$B$242, 'Hand Hygiene'!G32&lt;=$B$242, 'Hand Hygiene'!G33&lt;=$B$242, 'Hand Hygiene'!G34&lt;=$B$242, 'Hand Hygiene'!G35&lt;=$B$242, 'Hand Hygiene'!G36&lt;=$B$242, 'Hand Hygiene'!G37&lt;=$B$242, 'Hand Hygiene'!G38&lt;=$B$242), 'Hand Hygiene'!G38,NA())</f>
        <v>#N/A</v>
      </c>
    </row>
    <row r="254" spans="1:18" x14ac:dyDescent="0.25">
      <c r="D254" s="26">
        <f t="shared" si="112"/>
        <v>0.91083333333333327</v>
      </c>
      <c r="E254" s="27">
        <f t="shared" si="113"/>
        <v>0.96710853344979797</v>
      </c>
      <c r="F254" s="27">
        <f t="shared" si="114"/>
        <v>0.85455813321686858</v>
      </c>
      <c r="G254" s="28">
        <f t="shared" si="115"/>
        <v>1.0233837335662628</v>
      </c>
      <c r="H254" s="28">
        <f t="shared" si="116"/>
        <v>0.79828293310040388</v>
      </c>
      <c r="I254" s="27">
        <f t="shared" si="117"/>
        <v>1.0796589336827274</v>
      </c>
      <c r="J254" s="28">
        <f t="shared" si="118"/>
        <v>0.74200773298393918</v>
      </c>
      <c r="K254" s="28" t="e">
        <f>IF('Hand Hygiene'!G39&gt;=$B$248,'Hand Hygiene'!G39,NA())</f>
        <v>#N/A</v>
      </c>
      <c r="L254" s="28" t="e">
        <f>IF('Hand Hygiene'!G39&lt;=$B$249,'Hand Hygiene'!G39,NA())</f>
        <v>#N/A</v>
      </c>
      <c r="M254" s="28" t="e">
        <f>IF(AND('Hand Hygiene'!G38&gt;=$B$246,'Hand Hygiene'!G39&gt;=$B$246),'Hand Hygiene'!G39,NA())</f>
        <v>#N/A</v>
      </c>
      <c r="N254" s="28" t="e">
        <f>IF(AND('Hand Hygiene'!G38&lt;=$B$247,'Hand Hygiene'!G39&lt;=$B$247),'Hand Hygiene'!G39,NA())</f>
        <v>#N/A</v>
      </c>
      <c r="O254" s="28" t="e">
        <f>IF(AND('Hand Hygiene'!G36&gt;=$B$244,'Hand Hygiene'!G37&gt;=$B$244,'Hand Hygiene'!G38&gt;=$B$244,'Hand Hygiene'!G39&gt;=$B$244),'Hand Hygiene'!G39,NA())</f>
        <v>#N/A</v>
      </c>
      <c r="P254" s="28" t="e">
        <f>IF(AND('Hand Hygiene'!G36&lt;=$B$245,'Hand Hygiene'!G37&lt;=$B$245,'Hand Hygiene'!G38&lt;=$B$245,'Hand Hygiene'!G39&lt;=$B$245),'Hand Hygiene'!G39,NA())</f>
        <v>#N/A</v>
      </c>
      <c r="Q254" s="28" t="e">
        <f>IF(AND('Hand Hygiene'!G32&gt;=$B$242, 'Hand Hygiene'!G33&gt;=$B$242, 'Hand Hygiene'!G34&gt;=$B$242, 'Hand Hygiene'!G35&gt;=$B$242, 'Hand Hygiene'!G36&gt;=$B$242, 'Hand Hygiene'!G37&gt;=$B$242, 'Hand Hygiene'!G38&gt;=$B$242, 'Hand Hygiene'!G39&gt;=$B$242), 'Hand Hygiene'!G39,NA())</f>
        <v>#N/A</v>
      </c>
      <c r="R254" s="20" t="e">
        <f>IF(AND('Hand Hygiene'!G32&lt;=$B$242, 'Hand Hygiene'!G33&lt;=$B$242, 'Hand Hygiene'!G34&lt;=$B$242, 'Hand Hygiene'!G35&lt;=$B$242, 'Hand Hygiene'!G36&lt;=$B$242, 'Hand Hygiene'!G37&lt;=$B$242, 'Hand Hygiene'!G38&lt;=$B$242, 'Hand Hygiene'!G39&lt;=$B$242), 'Hand Hygiene'!G39,NA())</f>
        <v>#N/A</v>
      </c>
    </row>
    <row r="256" spans="1:18" ht="23.25" x14ac:dyDescent="0.35">
      <c r="A256" s="22" t="s">
        <v>67</v>
      </c>
    </row>
    <row r="257" spans="1:18" ht="15.75" thickBot="1" x14ac:dyDescent="0.3">
      <c r="A257" s="29" t="s">
        <v>22</v>
      </c>
      <c r="B257" s="21">
        <f>AVERAGE('Gown and Glove'!G28:G39)</f>
        <v>0.80055555555555558</v>
      </c>
      <c r="D257" s="32" t="s">
        <v>31</v>
      </c>
      <c r="E257" s="33" t="s">
        <v>45</v>
      </c>
      <c r="F257" s="33" t="s">
        <v>32</v>
      </c>
      <c r="G257" s="33" t="s">
        <v>33</v>
      </c>
      <c r="H257" s="33" t="s">
        <v>34</v>
      </c>
      <c r="I257" s="33" t="s">
        <v>35</v>
      </c>
      <c r="J257" s="33" t="s">
        <v>36</v>
      </c>
      <c r="K257" s="34" t="s">
        <v>37</v>
      </c>
      <c r="L257" s="33" t="s">
        <v>38</v>
      </c>
      <c r="M257" s="34" t="s">
        <v>39</v>
      </c>
      <c r="N257" s="34" t="s">
        <v>40</v>
      </c>
      <c r="O257" s="34" t="s">
        <v>41</v>
      </c>
      <c r="P257" s="34" t="s">
        <v>42</v>
      </c>
      <c r="Q257" s="34" t="s">
        <v>43</v>
      </c>
      <c r="R257" s="35" t="s">
        <v>44</v>
      </c>
    </row>
    <row r="258" spans="1:18" ht="15.75" thickTop="1" x14ac:dyDescent="0.25">
      <c r="A258" s="30" t="s">
        <v>23</v>
      </c>
      <c r="B258" s="18">
        <f>_xlfn.STDEV.P('Gown and Glove'!$G$28,'Gown and Glove'!$G$29,'Gown and Glove'!$G$30,'Gown and Glove'!$G$31,'Gown and Glove'!$G$32,'Gown and Glove'!$G$33,'Gown and Glove'!$G$34,'Gown and Glove'!$G$35,'Gown and Glove'!$G$36,'Gown and Glove'!$G$37,'Gown and Glove'!$G$38,'Gown and Glove'!$G$39)</f>
        <v>0.12801789033925493</v>
      </c>
      <c r="D258" s="23">
        <f>SUM($B$257)</f>
        <v>0.80055555555555558</v>
      </c>
      <c r="E258" s="24">
        <f>SUM($B$259)</f>
        <v>0.9285734458948105</v>
      </c>
      <c r="F258" s="24">
        <f>SUM($B$260)</f>
        <v>0.67253766521630065</v>
      </c>
      <c r="G258" s="25">
        <f>SUM($B$261)</f>
        <v>1.0565913362340655</v>
      </c>
      <c r="H258" s="25">
        <f>SUM($B$262)</f>
        <v>0.54451977487704573</v>
      </c>
      <c r="I258" s="24">
        <f>SUM($B$263)</f>
        <v>1.1846092265733204</v>
      </c>
      <c r="J258" s="25">
        <f>SUM($B$264)</f>
        <v>0.4165018845377908</v>
      </c>
      <c r="K258" s="25" t="e">
        <f>IF('Gown and Glove'!G28&gt;=$B$263,'Gown and Glove'!G28,NA())</f>
        <v>#N/A</v>
      </c>
      <c r="L258" s="25" t="e">
        <f>IF('Gown and Glove'!G28&lt;=$B$264,'Gown and Glove'!G28,NA())</f>
        <v>#N/A</v>
      </c>
      <c r="M258" s="25"/>
      <c r="N258" s="25"/>
      <c r="O258" s="25"/>
      <c r="P258" s="25"/>
      <c r="Q258" s="25"/>
      <c r="R258" s="18"/>
    </row>
    <row r="259" spans="1:18" x14ac:dyDescent="0.25">
      <c r="A259" s="30" t="s">
        <v>24</v>
      </c>
      <c r="B259" s="19">
        <f>SUM(B257+B258)</f>
        <v>0.9285734458948105</v>
      </c>
      <c r="D259" s="23">
        <f t="shared" ref="D259:D269" si="119">SUM($B$257)</f>
        <v>0.80055555555555558</v>
      </c>
      <c r="E259" s="24">
        <f t="shared" ref="E259:E269" si="120">SUM($B$259)</f>
        <v>0.9285734458948105</v>
      </c>
      <c r="F259" s="24">
        <f t="shared" ref="F259:F269" si="121">SUM($B$260)</f>
        <v>0.67253766521630065</v>
      </c>
      <c r="G259" s="25">
        <f t="shared" ref="G259:G269" si="122">SUM($B$261)</f>
        <v>1.0565913362340655</v>
      </c>
      <c r="H259" s="25">
        <f t="shared" ref="H259:H269" si="123">SUM($B$262)</f>
        <v>0.54451977487704573</v>
      </c>
      <c r="I259" s="24">
        <f t="shared" ref="I259:I269" si="124">SUM($B$263)</f>
        <v>1.1846092265733204</v>
      </c>
      <c r="J259" s="25">
        <f t="shared" ref="J259:J269" si="125">SUM($B$264)</f>
        <v>0.4165018845377908</v>
      </c>
      <c r="K259" s="25" t="e">
        <f>IF('Gown and Glove'!G29&gt;=$B$263,'Gown and Glove'!G29,NA())</f>
        <v>#N/A</v>
      </c>
      <c r="L259" s="25" t="e">
        <f>IF('Gown and Glove'!G29&lt;=$B$264,'Gown and Glove'!G29,NA())</f>
        <v>#N/A</v>
      </c>
      <c r="M259" s="25" t="e">
        <f>IF(AND('Gown and Glove'!G28&gt;=$B$261,'Gown and Glove'!G29&gt;=$B$261),'Gown and Glove'!G29,NA())</f>
        <v>#N/A</v>
      </c>
      <c r="N259" s="25" t="e">
        <f>IF(AND('Gown and Glove'!G28&lt;=$B$262,'Gown and Glove'!G29&lt;=$B$262),'Gown and Glove'!G29,NA())</f>
        <v>#N/A</v>
      </c>
      <c r="O259" s="25"/>
      <c r="P259" s="25"/>
      <c r="Q259" s="25"/>
      <c r="R259" s="18"/>
    </row>
    <row r="260" spans="1:18" x14ac:dyDescent="0.25">
      <c r="A260" s="30" t="s">
        <v>25</v>
      </c>
      <c r="B260" s="19">
        <f>SUM(B257-B258)</f>
        <v>0.67253766521630065</v>
      </c>
      <c r="D260" s="23">
        <f t="shared" si="119"/>
        <v>0.80055555555555558</v>
      </c>
      <c r="E260" s="24">
        <f t="shared" si="120"/>
        <v>0.9285734458948105</v>
      </c>
      <c r="F260" s="24">
        <f t="shared" si="121"/>
        <v>0.67253766521630065</v>
      </c>
      <c r="G260" s="25">
        <f t="shared" si="122"/>
        <v>1.0565913362340655</v>
      </c>
      <c r="H260" s="25">
        <f t="shared" si="123"/>
        <v>0.54451977487704573</v>
      </c>
      <c r="I260" s="24">
        <f t="shared" si="124"/>
        <v>1.1846092265733204</v>
      </c>
      <c r="J260" s="25">
        <f t="shared" si="125"/>
        <v>0.4165018845377908</v>
      </c>
      <c r="K260" s="25" t="e">
        <f>IF('Gown and Glove'!G30&gt;=$B$263,'Gown and Glove'!G30,NA())</f>
        <v>#N/A</v>
      </c>
      <c r="L260" s="25" t="e">
        <f>IF('Gown and Glove'!G30&lt;=$B$264,'Gown and Glove'!G30,NA())</f>
        <v>#N/A</v>
      </c>
      <c r="M260" s="25" t="e">
        <f>IF(AND('Gown and Glove'!G29&gt;=$B$261,'Gown and Glove'!G30&gt;=$B$261),'Gown and Glove'!G30,NA())</f>
        <v>#N/A</v>
      </c>
      <c r="N260" s="25" t="e">
        <f>IF(AND('Gown and Glove'!G29&lt;=$B$262,'Gown and Glove'!G30&lt;=$B$262),'Gown and Glove'!G30,NA())</f>
        <v>#N/A</v>
      </c>
      <c r="O260" s="25"/>
      <c r="P260" s="25"/>
      <c r="Q260" s="25"/>
      <c r="R260" s="18"/>
    </row>
    <row r="261" spans="1:18" x14ac:dyDescent="0.25">
      <c r="A261" s="30" t="s">
        <v>26</v>
      </c>
      <c r="B261" s="18">
        <f>SUM(B257+(2*B258))</f>
        <v>1.0565913362340655</v>
      </c>
      <c r="D261" s="23">
        <f t="shared" si="119"/>
        <v>0.80055555555555558</v>
      </c>
      <c r="E261" s="24">
        <f t="shared" si="120"/>
        <v>0.9285734458948105</v>
      </c>
      <c r="F261" s="24">
        <f t="shared" si="121"/>
        <v>0.67253766521630065</v>
      </c>
      <c r="G261" s="25">
        <f t="shared" si="122"/>
        <v>1.0565913362340655</v>
      </c>
      <c r="H261" s="25">
        <f t="shared" si="123"/>
        <v>0.54451977487704573</v>
      </c>
      <c r="I261" s="24">
        <f t="shared" si="124"/>
        <v>1.1846092265733204</v>
      </c>
      <c r="J261" s="25">
        <f t="shared" si="125"/>
        <v>0.4165018845377908</v>
      </c>
      <c r="K261" s="25" t="e">
        <f>IF('Gown and Glove'!G31&gt;=$B$263,'Gown and Glove'!G31,NA())</f>
        <v>#N/A</v>
      </c>
      <c r="L261" s="25" t="e">
        <f>IF('Gown and Glove'!G31&lt;=$B$264,'Gown and Glove'!G31,NA())</f>
        <v>#N/A</v>
      </c>
      <c r="M261" s="25" t="e">
        <f>IF(AND('Gown and Glove'!G30&gt;=$B$261,'Gown and Glove'!G31&gt;=$B$261),'Gown and Glove'!G31,NA())</f>
        <v>#N/A</v>
      </c>
      <c r="N261" s="25" t="e">
        <f>IF(AND('Gown and Glove'!G30&lt;=$B$262,'Gown and Glove'!G31&lt;=$B$262),'Gown and Glove'!G31,NA())</f>
        <v>#N/A</v>
      </c>
      <c r="O261" s="25" t="e">
        <f>IF(AND('Gown and Glove'!G28&gt;=$B$259,'Gown and Glove'!G29&gt;=$B$259,'Gown and Glove'!G30&gt;=$B$259,'Gown and Glove'!G31&gt;=$B$259),'Gown and Glove'!G31,NA())</f>
        <v>#N/A</v>
      </c>
      <c r="P261" s="25" t="e">
        <f>IF(AND('Gown and Glove'!G28&lt;=$B$260,'Gown and Glove'!G29&lt;=$B$260,'Gown and Glove'!G30&lt;=$B$260,'Gown and Glove'!G31&lt;=$B$260),'Gown and Glove'!G31,NA())</f>
        <v>#N/A</v>
      </c>
      <c r="Q261" s="25"/>
      <c r="R261" s="18"/>
    </row>
    <row r="262" spans="1:18" x14ac:dyDescent="0.25">
      <c r="A262" s="30" t="s">
        <v>27</v>
      </c>
      <c r="B262" s="18">
        <f>SUM(B257-(2*B258))</f>
        <v>0.54451977487704573</v>
      </c>
      <c r="D262" s="23">
        <f t="shared" si="119"/>
        <v>0.80055555555555558</v>
      </c>
      <c r="E262" s="24">
        <f t="shared" si="120"/>
        <v>0.9285734458948105</v>
      </c>
      <c r="F262" s="24">
        <f t="shared" si="121"/>
        <v>0.67253766521630065</v>
      </c>
      <c r="G262" s="25">
        <f t="shared" si="122"/>
        <v>1.0565913362340655</v>
      </c>
      <c r="H262" s="25">
        <f t="shared" si="123"/>
        <v>0.54451977487704573</v>
      </c>
      <c r="I262" s="24">
        <f t="shared" si="124"/>
        <v>1.1846092265733204</v>
      </c>
      <c r="J262" s="25">
        <f t="shared" si="125"/>
        <v>0.4165018845377908</v>
      </c>
      <c r="K262" s="25" t="e">
        <f>IF('Gown and Glove'!G32&gt;=$B$263,'Gown and Glove'!G32,NA())</f>
        <v>#N/A</v>
      </c>
      <c r="L262" s="25" t="e">
        <f>IF('Gown and Glove'!G32&lt;=$B$264,'Gown and Glove'!G32,NA())</f>
        <v>#N/A</v>
      </c>
      <c r="M262" s="25" t="e">
        <f>IF(AND('Gown and Glove'!G31&gt;=$B$261,'Gown and Glove'!G32&gt;=$B$261),'Gown and Glove'!G32,NA())</f>
        <v>#N/A</v>
      </c>
      <c r="N262" s="25" t="e">
        <f>IF(AND('Gown and Glove'!G31&lt;=$B$262,'Gown and Glove'!G32&lt;=$B$262),'Gown and Glove'!G32,NA())</f>
        <v>#N/A</v>
      </c>
      <c r="O262" s="25" t="e">
        <f>IF(AND('Gown and Glove'!G29&gt;=$B$259,'Gown and Glove'!G30&gt;=$B$259,'Gown and Glove'!G31&gt;=$B$259,'Gown and Glove'!G32&gt;=$B$259),'Gown and Glove'!G32,NA())</f>
        <v>#N/A</v>
      </c>
      <c r="P262" s="25" t="e">
        <f>IF(AND('Gown and Glove'!G29&lt;=$B$260,'Gown and Glove'!G30&lt;=$B$260,'Gown and Glove'!G31&lt;=$B$260,'Gown and Glove'!G32&lt;=$B$260),'Gown and Glove'!G32,NA())</f>
        <v>#N/A</v>
      </c>
      <c r="Q262" s="25"/>
      <c r="R262" s="18"/>
    </row>
    <row r="263" spans="1:18" x14ac:dyDescent="0.25">
      <c r="A263" s="30" t="s">
        <v>28</v>
      </c>
      <c r="B263" s="19">
        <f>SUM(B257+(3*B258))</f>
        <v>1.1846092265733204</v>
      </c>
      <c r="D263" s="23">
        <f t="shared" si="119"/>
        <v>0.80055555555555558</v>
      </c>
      <c r="E263" s="24">
        <f t="shared" si="120"/>
        <v>0.9285734458948105</v>
      </c>
      <c r="F263" s="24">
        <f t="shared" si="121"/>
        <v>0.67253766521630065</v>
      </c>
      <c r="G263" s="25">
        <f t="shared" si="122"/>
        <v>1.0565913362340655</v>
      </c>
      <c r="H263" s="25">
        <f t="shared" si="123"/>
        <v>0.54451977487704573</v>
      </c>
      <c r="I263" s="24">
        <f t="shared" si="124"/>
        <v>1.1846092265733204</v>
      </c>
      <c r="J263" s="25">
        <f t="shared" si="125"/>
        <v>0.4165018845377908</v>
      </c>
      <c r="K263" s="25" t="e">
        <f>IF('Gown and Glove'!G33&gt;=$B$263,'Gown and Glove'!G33,NA())</f>
        <v>#N/A</v>
      </c>
      <c r="L263" s="25" t="e">
        <f>IF('Gown and Glove'!G33&lt;=$B$264,'Gown and Glove'!G33,NA())</f>
        <v>#N/A</v>
      </c>
      <c r="M263" s="25" t="e">
        <f>IF(AND('Gown and Glove'!G32&gt;=$B$261,'Gown and Glove'!G33&gt;=$B$261),'Gown and Glove'!G33,NA())</f>
        <v>#N/A</v>
      </c>
      <c r="N263" s="25" t="e">
        <f>IF(AND('Gown and Glove'!G32&lt;=$B$262,'Gown and Glove'!G33&lt;=$B$262),'Gown and Glove'!G33,NA())</f>
        <v>#N/A</v>
      </c>
      <c r="O263" s="25" t="e">
        <f>IF(AND('Gown and Glove'!G30&gt;=$B$259,'Gown and Glove'!G31&gt;=$B$259,'Gown and Glove'!G32&gt;=$B$259,'Gown and Glove'!G33&gt;=$B$259),'Gown and Glove'!G33,NA())</f>
        <v>#N/A</v>
      </c>
      <c r="P263" s="25" t="e">
        <f>IF(AND('Gown and Glove'!G30&lt;=$B$260,'Gown and Glove'!G31&lt;=$B$260,'Gown and Glove'!G32&lt;=$B$260,'Gown and Glove'!G33&lt;=$B$260),'Gown and Glove'!G33,NA())</f>
        <v>#N/A</v>
      </c>
      <c r="Q263" s="25"/>
      <c r="R263" s="18"/>
    </row>
    <row r="264" spans="1:18" x14ac:dyDescent="0.25">
      <c r="A264" s="31" t="s">
        <v>29</v>
      </c>
      <c r="B264" s="20">
        <f>SUM(B257-(3*B258))</f>
        <v>0.4165018845377908</v>
      </c>
      <c r="D264" s="23">
        <f t="shared" si="119"/>
        <v>0.80055555555555558</v>
      </c>
      <c r="E264" s="24">
        <f t="shared" si="120"/>
        <v>0.9285734458948105</v>
      </c>
      <c r="F264" s="24">
        <f t="shared" si="121"/>
        <v>0.67253766521630065</v>
      </c>
      <c r="G264" s="25">
        <f t="shared" si="122"/>
        <v>1.0565913362340655</v>
      </c>
      <c r="H264" s="25">
        <f t="shared" si="123"/>
        <v>0.54451977487704573</v>
      </c>
      <c r="I264" s="24">
        <f t="shared" si="124"/>
        <v>1.1846092265733204</v>
      </c>
      <c r="J264" s="25">
        <f t="shared" si="125"/>
        <v>0.4165018845377908</v>
      </c>
      <c r="K264" s="25" t="e">
        <f>IF('Gown and Glove'!G34&gt;=$B$263,'Gown and Glove'!G34,NA())</f>
        <v>#N/A</v>
      </c>
      <c r="L264" s="25" t="e">
        <f>IF('Gown and Glove'!G34&lt;=$B$264,'Gown and Glove'!G34,NA())</f>
        <v>#N/A</v>
      </c>
      <c r="M264" s="25" t="e">
        <f>IF(AND('Gown and Glove'!G33&gt;=$B$261,'Gown and Glove'!G34&gt;=$B$261),'Gown and Glove'!G34,NA())</f>
        <v>#N/A</v>
      </c>
      <c r="N264" s="25" t="e">
        <f>IF(AND('Gown and Glove'!G33&lt;=$B$262,'Gown and Glove'!G34&lt;=$B$262),'Gown and Glove'!G34,NA())</f>
        <v>#N/A</v>
      </c>
      <c r="O264" s="25" t="e">
        <f>IF(AND('Gown and Glove'!G31&gt;=$B$259,'Gown and Glove'!G32&gt;=$B$259,'Gown and Glove'!G33&gt;=$B$259,'Gown and Glove'!G34&gt;=$B$259),'Gown and Glove'!G34,NA())</f>
        <v>#N/A</v>
      </c>
      <c r="P264" s="25" t="e">
        <f>IF(AND('Gown and Glove'!G31&lt;=$B$260,'Gown and Glove'!G32&lt;=$B$260,'Gown and Glove'!G33&lt;=$B$260,'Gown and Glove'!G34&lt;=$B$260),'Gown and Glove'!G34,NA())</f>
        <v>#N/A</v>
      </c>
      <c r="Q264" s="25"/>
      <c r="R264" s="18"/>
    </row>
    <row r="265" spans="1:18" x14ac:dyDescent="0.25">
      <c r="D265" s="23">
        <f t="shared" si="119"/>
        <v>0.80055555555555558</v>
      </c>
      <c r="E265" s="24">
        <f t="shared" si="120"/>
        <v>0.9285734458948105</v>
      </c>
      <c r="F265" s="24">
        <f t="shared" si="121"/>
        <v>0.67253766521630065</v>
      </c>
      <c r="G265" s="25">
        <f t="shared" si="122"/>
        <v>1.0565913362340655</v>
      </c>
      <c r="H265" s="25">
        <f t="shared" si="123"/>
        <v>0.54451977487704573</v>
      </c>
      <c r="I265" s="24">
        <f t="shared" si="124"/>
        <v>1.1846092265733204</v>
      </c>
      <c r="J265" s="25">
        <f t="shared" si="125"/>
        <v>0.4165018845377908</v>
      </c>
      <c r="K265" s="25" t="e">
        <f>IF('Gown and Glove'!G35&gt;=$B$263,'Gown and Glove'!G35,NA())</f>
        <v>#N/A</v>
      </c>
      <c r="L265" s="25" t="e">
        <f>IF('Gown and Glove'!G35&lt;=$B$264,'Gown and Glove'!G35,NA())</f>
        <v>#N/A</v>
      </c>
      <c r="M265" s="25" t="e">
        <f>IF(AND('Gown and Glove'!G34&gt;=$B$261,'Gown and Glove'!G35&gt;=$B$261),'Gown and Glove'!G35,NA())</f>
        <v>#N/A</v>
      </c>
      <c r="N265" s="25" t="e">
        <f>IF(AND('Gown and Glove'!G34&lt;=$B$262,'Gown and Glove'!G35&lt;=$B$262),'Gown and Glove'!G35,NA())</f>
        <v>#N/A</v>
      </c>
      <c r="O265" s="25" t="e">
        <f>IF(AND('Gown and Glove'!G32&gt;=$B$259,'Gown and Glove'!G33&gt;=$B$259,'Gown and Glove'!G34&gt;=$B$259,'Gown and Glove'!G35&gt;=$B$259),'Gown and Glove'!G35,NA())</f>
        <v>#N/A</v>
      </c>
      <c r="P265" s="25" t="e">
        <f>IF(AND('Gown and Glove'!G32&lt;=$B$260,'Gown and Glove'!G33&lt;=$B$260,'Gown and Glove'!G34&lt;=$B$260,'Gown and Glove'!G35&lt;=$B$260),'Gown and Glove'!G35,NA())</f>
        <v>#N/A</v>
      </c>
      <c r="Q265" s="25" t="e">
        <f>IF(AND('Gown and Glove'!G28&gt;=$B$257, 'Gown and Glove'!G29&gt;=$B$257, 'Gown and Glove'!G30&gt;=$B$257, 'Gown and Glove'!G31&gt;=$B$257, 'Gown and Glove'!G32&gt;=$B$257, 'Gown and Glove'!G33&gt;=$B$257, 'Gown and Glove'!G34&gt;=$B$257, 'Gown and Glove'!G35&gt;=$B$257), 'Gown and Glove'!G35,NA())</f>
        <v>#N/A</v>
      </c>
      <c r="R265" s="18" t="e">
        <f>IF(AND('Gown and Glove'!G28&lt;=$B$257, 'Gown and Glove'!G29&lt;=$B$257, 'Gown and Glove'!G30&lt;=$B$257, 'Gown and Glove'!G31&lt;=$B$257, 'Gown and Glove'!G32&lt;=$B$257, 'Gown and Glove'!G33&lt;=$B$257, 'Gown and Glove'!G34&lt;=$B$257, 'Gown and Glove'!G35&lt;=$B$257), 'Gown and Glove'!G35,NA())</f>
        <v>#N/A</v>
      </c>
    </row>
    <row r="266" spans="1:18" x14ac:dyDescent="0.25">
      <c r="D266" s="23">
        <f t="shared" si="119"/>
        <v>0.80055555555555558</v>
      </c>
      <c r="E266" s="24">
        <f t="shared" si="120"/>
        <v>0.9285734458948105</v>
      </c>
      <c r="F266" s="24">
        <f t="shared" si="121"/>
        <v>0.67253766521630065</v>
      </c>
      <c r="G266" s="25">
        <f t="shared" si="122"/>
        <v>1.0565913362340655</v>
      </c>
      <c r="H266" s="25">
        <f t="shared" si="123"/>
        <v>0.54451977487704573</v>
      </c>
      <c r="I266" s="24">
        <f t="shared" si="124"/>
        <v>1.1846092265733204</v>
      </c>
      <c r="J266" s="25">
        <f t="shared" si="125"/>
        <v>0.4165018845377908</v>
      </c>
      <c r="K266" s="25" t="e">
        <f>IF('Gown and Glove'!G36&gt;=$B$263,'Gown and Glove'!G36,NA())</f>
        <v>#N/A</v>
      </c>
      <c r="L266" s="25" t="e">
        <f>IF('Gown and Glove'!G36&lt;=$B$264,'Gown and Glove'!G36,NA())</f>
        <v>#N/A</v>
      </c>
      <c r="M266" s="25" t="e">
        <f>IF(AND('Gown and Glove'!G35&gt;=$B$261,'Gown and Glove'!G36&gt;=$B$261),'Gown and Glove'!G36,NA())</f>
        <v>#N/A</v>
      </c>
      <c r="N266" s="25" t="e">
        <f>IF(AND('Gown and Glove'!G35&lt;=$B$262,'Gown and Glove'!G36&lt;=$B$262),'Gown and Glove'!G36,NA())</f>
        <v>#N/A</v>
      </c>
      <c r="O266" s="25" t="e">
        <f>IF(AND('Gown and Glove'!G33&gt;=$B$259,'Gown and Glove'!G34&gt;=$B$259,'Gown and Glove'!G35&gt;=$B$259,'Gown and Glove'!G36&gt;=$B$259),'Gown and Glove'!G36,NA())</f>
        <v>#N/A</v>
      </c>
      <c r="P266" s="25" t="e">
        <f>IF(AND('Gown and Glove'!G33&lt;=$B$260,'Gown and Glove'!G34&lt;=$B$260,'Gown and Glove'!G35&lt;=$B$260,'Gown and Glove'!G36&lt;=$B$260),'Gown and Glove'!G36,NA())</f>
        <v>#N/A</v>
      </c>
      <c r="Q266" s="25" t="e">
        <f>IF(AND('Gown and Glove'!G29&gt;=$B$257, 'Gown and Glove'!G30&gt;=$B$257, 'Gown and Glove'!G31&gt;=$B$257, 'Gown and Glove'!G32&gt;=$B$257, 'Gown and Glove'!G33&gt;=$B$257, 'Gown and Glove'!G34&gt;=$B$257, 'Gown and Glove'!G35&gt;=$B$257, 'Gown and Glove'!G36&gt;=$B$257), 'Gown and Glove'!G36,NA())</f>
        <v>#N/A</v>
      </c>
      <c r="R266" s="18" t="e">
        <f>IF(AND('Gown and Glove'!G29&lt;=$B$257, 'Gown and Glove'!G30&lt;=$B$257, 'Gown and Glove'!G31&lt;=$B$257, 'Gown and Glove'!G32&lt;=$B$257, 'Gown and Glove'!G33&lt;=$B$257, 'Gown and Glove'!G34&lt;=$B$257, 'Gown and Glove'!G35&lt;=$B$257, 'Gown and Glove'!G36&lt;=$B$257), 'Gown and Glove'!G36,NA())</f>
        <v>#N/A</v>
      </c>
    </row>
    <row r="267" spans="1:18" x14ac:dyDescent="0.25">
      <c r="D267" s="23">
        <f t="shared" si="119"/>
        <v>0.80055555555555558</v>
      </c>
      <c r="E267" s="24">
        <f t="shared" si="120"/>
        <v>0.9285734458948105</v>
      </c>
      <c r="F267" s="24">
        <f t="shared" si="121"/>
        <v>0.67253766521630065</v>
      </c>
      <c r="G267" s="25">
        <f t="shared" si="122"/>
        <v>1.0565913362340655</v>
      </c>
      <c r="H267" s="25">
        <f t="shared" si="123"/>
        <v>0.54451977487704573</v>
      </c>
      <c r="I267" s="24">
        <f t="shared" si="124"/>
        <v>1.1846092265733204</v>
      </c>
      <c r="J267" s="25">
        <f t="shared" si="125"/>
        <v>0.4165018845377908</v>
      </c>
      <c r="K267" s="25" t="e">
        <f>IF('Gown and Glove'!G37&gt;=$B$263,'Gown and Glove'!G37,NA())</f>
        <v>#N/A</v>
      </c>
      <c r="L267" s="25" t="e">
        <f>IF('Gown and Glove'!G37&lt;=$B$264,'Gown and Glove'!G37,NA())</f>
        <v>#N/A</v>
      </c>
      <c r="M267" s="25" t="e">
        <f>IF(AND('Gown and Glove'!G36&gt;=$B$261,'Gown and Glove'!G37&gt;=$B$261),'Gown and Glove'!G37,NA())</f>
        <v>#N/A</v>
      </c>
      <c r="N267" s="25" t="e">
        <f>IF(AND('Gown and Glove'!G36&lt;=$B$262,'Gown and Glove'!G37&lt;=$B$262),'Gown and Glove'!G37,NA())</f>
        <v>#N/A</v>
      </c>
      <c r="O267" s="25" t="e">
        <f>IF(AND('Gown and Glove'!G34&gt;=$B$259,'Gown and Glove'!G35&gt;=$B$259,'Gown and Glove'!G36&gt;=$B$259,'Gown and Glove'!G37&gt;=$B$259),'Gown and Glove'!G37,NA())</f>
        <v>#N/A</v>
      </c>
      <c r="P267" s="25" t="e">
        <f>IF(AND('Gown and Glove'!G34&lt;=$B$260,'Gown and Glove'!G35&lt;=$B$260,'Gown and Glove'!G36&lt;=$B$260,'Gown and Glove'!G37&lt;=$B$260),'Gown and Glove'!G37,NA())</f>
        <v>#N/A</v>
      </c>
      <c r="Q267" s="25" t="e">
        <f>IF(AND('Gown and Glove'!G30&gt;=$B$257, 'Gown and Glove'!G31&gt;=$B$257, 'Gown and Glove'!G32&gt;=$B$257, 'Gown and Glove'!G33&gt;=$B$257, 'Gown and Glove'!G34&gt;=$B$257, 'Gown and Glove'!G35&gt;=$B$257, 'Gown and Glove'!G36&gt;=$B$257, 'Gown and Glove'!G37&gt;=$B$257), 'Gown and Glove'!G37,NA())</f>
        <v>#N/A</v>
      </c>
      <c r="R267" s="18" t="e">
        <f>IF(AND('Gown and Glove'!G30&lt;=$B$257, 'Gown and Glove'!G31&lt;=$B$257, 'Gown and Glove'!G32&lt;=$B$257, 'Gown and Glove'!G33&lt;=$B$257, 'Gown and Glove'!G34&lt;=$B$257, 'Gown and Glove'!G35&lt;=$B$257, 'Gown and Glove'!G36&lt;=$B$257, 'Gown and Glove'!G37&lt;=$B$257), 'Gown and Glove'!G37,NA())</f>
        <v>#N/A</v>
      </c>
    </row>
    <row r="268" spans="1:18" x14ac:dyDescent="0.25">
      <c r="D268" s="23">
        <f t="shared" si="119"/>
        <v>0.80055555555555558</v>
      </c>
      <c r="E268" s="24">
        <f t="shared" si="120"/>
        <v>0.9285734458948105</v>
      </c>
      <c r="F268" s="24">
        <f t="shared" si="121"/>
        <v>0.67253766521630065</v>
      </c>
      <c r="G268" s="25">
        <f t="shared" si="122"/>
        <v>1.0565913362340655</v>
      </c>
      <c r="H268" s="25">
        <f t="shared" si="123"/>
        <v>0.54451977487704573</v>
      </c>
      <c r="I268" s="24">
        <f t="shared" si="124"/>
        <v>1.1846092265733204</v>
      </c>
      <c r="J268" s="25">
        <f t="shared" si="125"/>
        <v>0.4165018845377908</v>
      </c>
      <c r="K268" s="25" t="e">
        <f>IF('Gown and Glove'!G38&gt;=$B$263,'Gown and Glove'!G38,NA())</f>
        <v>#N/A</v>
      </c>
      <c r="L268" s="25" t="e">
        <f>IF('Gown and Glove'!G38&lt;=$B$264,'Gown and Glove'!G38,NA())</f>
        <v>#N/A</v>
      </c>
      <c r="M268" s="25" t="e">
        <f>IF(AND('Gown and Glove'!G37&gt;=$B$261,'Gown and Glove'!G38&gt;=$B$261),'Gown and Glove'!G38,NA())</f>
        <v>#N/A</v>
      </c>
      <c r="N268" s="25" t="e">
        <f>IF(AND('Gown and Glove'!G37&lt;=$B$262,'Gown and Glove'!G38&lt;=$B$262),'Gown and Glove'!G38,NA())</f>
        <v>#N/A</v>
      </c>
      <c r="O268" s="25" t="e">
        <f>IF(AND('Gown and Glove'!G35&gt;=$B$259,'Gown and Glove'!G36&gt;=$B$259,'Gown and Glove'!G37&gt;=$B$259,'Gown and Glove'!G38&gt;=$B$259),'Gown and Glove'!G38,NA())</f>
        <v>#N/A</v>
      </c>
      <c r="P268" s="25" t="e">
        <f>IF(AND('Gown and Glove'!G35&lt;=$B$260,'Gown and Glove'!G36&lt;=$B$260,'Gown and Glove'!G37&lt;=$B$260,'Gown and Glove'!G38&lt;=$B$260),'Gown and Glove'!G38,NA())</f>
        <v>#N/A</v>
      </c>
      <c r="Q268" s="25" t="e">
        <f>IF(AND('Gown and Glove'!G31&gt;=$B$257, 'Gown and Glove'!G32&gt;=$B$257, 'Gown and Glove'!G33&gt;=$B$257, 'Gown and Glove'!G34&gt;=$B$257, 'Gown and Glove'!G35&gt;=$B$257, 'Gown and Glove'!G36&gt;=$B$257, 'Gown and Glove'!G37&gt;=$B$257, 'Gown and Glove'!G38&gt;=$B$257), 'Gown and Glove'!G38,NA())</f>
        <v>#N/A</v>
      </c>
      <c r="R268" s="18" t="e">
        <f>IF(AND('Gown and Glove'!G31&lt;=$B$257, 'Gown and Glove'!G32&lt;=$B$257, 'Gown and Glove'!G33&lt;=$B$257, 'Gown and Glove'!G34&lt;=$B$257, 'Gown and Glove'!G35&lt;=$B$257, 'Gown and Glove'!G36&lt;=$B$257, 'Gown and Glove'!G37&lt;=$B$257, 'Gown and Glove'!G38&lt;=$B$257), 'Gown and Glove'!G38,NA())</f>
        <v>#N/A</v>
      </c>
    </row>
    <row r="269" spans="1:18" x14ac:dyDescent="0.25">
      <c r="D269" s="26">
        <f t="shared" si="119"/>
        <v>0.80055555555555558</v>
      </c>
      <c r="E269" s="27">
        <f t="shared" si="120"/>
        <v>0.9285734458948105</v>
      </c>
      <c r="F269" s="27">
        <f t="shared" si="121"/>
        <v>0.67253766521630065</v>
      </c>
      <c r="G269" s="28">
        <f t="shared" si="122"/>
        <v>1.0565913362340655</v>
      </c>
      <c r="H269" s="28">
        <f t="shared" si="123"/>
        <v>0.54451977487704573</v>
      </c>
      <c r="I269" s="27">
        <f t="shared" si="124"/>
        <v>1.1846092265733204</v>
      </c>
      <c r="J269" s="28">
        <f t="shared" si="125"/>
        <v>0.4165018845377908</v>
      </c>
      <c r="K269" s="28" t="e">
        <f>IF('Gown and Glove'!G39&gt;=$B$263,'Gown and Glove'!G39,NA())</f>
        <v>#N/A</v>
      </c>
      <c r="L269" s="28" t="e">
        <f>IF('Gown and Glove'!G39&lt;=$B$264,'Gown and Glove'!G39,NA())</f>
        <v>#N/A</v>
      </c>
      <c r="M269" s="28" t="e">
        <f>IF(AND('Gown and Glove'!G38&gt;=$B$261,'Gown and Glove'!G39&gt;=$B$261),'Gown and Glove'!G39,NA())</f>
        <v>#N/A</v>
      </c>
      <c r="N269" s="28" t="e">
        <f>IF(AND('Gown and Glove'!G38&lt;=$B$262,'Gown and Glove'!G39&lt;=$B$262),'Gown and Glove'!G39,NA())</f>
        <v>#N/A</v>
      </c>
      <c r="O269" s="28" t="e">
        <f>IF(AND('Gown and Glove'!G36&gt;=$B$259,'Gown and Glove'!G37&gt;=$B$259,'Gown and Glove'!G38&gt;=$B$259,'Gown and Glove'!G39&gt;=$B$259),'Gown and Glove'!G39,NA())</f>
        <v>#N/A</v>
      </c>
      <c r="P269" s="28" t="e">
        <f>IF(AND('Gown and Glove'!G36&lt;=$B$260,'Gown and Glove'!G37&lt;=$B$260,'Gown and Glove'!G38&lt;=$B$260,'Gown and Glove'!G39&lt;=$B$260),'Gown and Glove'!G39,NA())</f>
        <v>#N/A</v>
      </c>
      <c r="Q269" s="28" t="e">
        <f>IF(AND('Gown and Glove'!G32&gt;=$B$257, 'Gown and Glove'!G33&gt;=$B$257, 'Gown and Glove'!G34&gt;=$B$257, 'Gown and Glove'!G35&gt;=$B$257, 'Gown and Glove'!G36&gt;=$B$257, 'Gown and Glove'!G37&gt;=$B$257, 'Gown and Glove'!G38&gt;=$B$257, 'Gown and Glove'!G39&gt;=$B$257), 'Gown and Glove'!G39,NA())</f>
        <v>#N/A</v>
      </c>
      <c r="R269" s="20" t="e">
        <f>IF(AND('Gown and Glove'!G32&lt;=$B$257, 'Gown and Glove'!G33&lt;=$B$257, 'Gown and Glove'!G34&lt;=$B$257, 'Gown and Glove'!G35&lt;=$B$257, 'Gown and Glove'!G36&lt;=$B$257, 'Gown and Glove'!G37&lt;=$B$257, 'Gown and Glove'!G38&lt;=$B$257, 'Gown and Glove'!G39&lt;=$B$257), 'Gown and Glove'!G39,NA())</f>
        <v>#N/A</v>
      </c>
    </row>
    <row r="271" spans="1:18" ht="23.25" x14ac:dyDescent="0.35">
      <c r="A271" s="22" t="s">
        <v>67</v>
      </c>
    </row>
    <row r="272" spans="1:18" ht="15.75" thickBot="1" x14ac:dyDescent="0.3">
      <c r="A272" s="29" t="s">
        <v>22</v>
      </c>
      <c r="B272" s="21">
        <f>AVERAGE('Other Process Measures'!G29:G40)</f>
        <v>0.66500000000000004</v>
      </c>
      <c r="D272" s="32" t="s">
        <v>31</v>
      </c>
      <c r="E272" s="33" t="s">
        <v>45</v>
      </c>
      <c r="F272" s="33" t="s">
        <v>32</v>
      </c>
      <c r="G272" s="33" t="s">
        <v>33</v>
      </c>
      <c r="H272" s="33" t="s">
        <v>34</v>
      </c>
      <c r="I272" s="33" t="s">
        <v>35</v>
      </c>
      <c r="J272" s="33" t="s">
        <v>36</v>
      </c>
      <c r="K272" s="34" t="s">
        <v>37</v>
      </c>
      <c r="L272" s="33" t="s">
        <v>38</v>
      </c>
      <c r="M272" s="34" t="s">
        <v>39</v>
      </c>
      <c r="N272" s="34" t="s">
        <v>40</v>
      </c>
      <c r="O272" s="34" t="s">
        <v>41</v>
      </c>
      <c r="P272" s="34" t="s">
        <v>42</v>
      </c>
      <c r="Q272" s="34" t="s">
        <v>43</v>
      </c>
      <c r="R272" s="35" t="s">
        <v>44</v>
      </c>
    </row>
    <row r="273" spans="1:18" ht="15.75" thickTop="1" x14ac:dyDescent="0.25">
      <c r="A273" s="30" t="s">
        <v>23</v>
      </c>
      <c r="B273" s="18">
        <f>_xlfn.STDEV.P('Other Process Measures'!$G$28,'Other Process Measures'!$G$29,'Other Process Measures'!$G$30,'Other Process Measures'!$G$31,'Other Process Measures'!$G$32,'Other Process Measures'!$G$33,'Other Process Measures'!$G$34,'Other Process Measures'!$G$35,'Other Process Measures'!$G$36,'Other Process Measures'!$G$37,'Other Process Measures'!$G$38,'Other Process Measures'!$G$39)</f>
        <v>0.24196167991120907</v>
      </c>
      <c r="D273" s="23">
        <f>SUM($B$272)</f>
        <v>0.66500000000000004</v>
      </c>
      <c r="E273" s="24">
        <f>SUM($B$274)</f>
        <v>0.90696167991120913</v>
      </c>
      <c r="F273" s="24">
        <f>SUM($B$275)</f>
        <v>0.42303832008879094</v>
      </c>
      <c r="G273" s="25">
        <f>SUM($B$276)</f>
        <v>1.1489233598224182</v>
      </c>
      <c r="H273" s="25">
        <f>SUM($B$277)</f>
        <v>0.1810766401775819</v>
      </c>
      <c r="I273" s="24">
        <f>SUM($B$278)</f>
        <v>1.3908850397336272</v>
      </c>
      <c r="J273" s="25">
        <f>SUM($B$279)</f>
        <v>-6.0885039733627133E-2</v>
      </c>
      <c r="K273" s="25" t="e">
        <f>IF('Other Process Measures'!G29&gt;=$B$278,'Other Process Measures'!G29,NA())</f>
        <v>#N/A</v>
      </c>
      <c r="L273" s="25" t="e">
        <f>IF('Other Process Measures'!G29&lt;=$B$279,'Other Process Measures'!G29,NA())</f>
        <v>#N/A</v>
      </c>
      <c r="M273" s="25"/>
      <c r="N273" s="25"/>
      <c r="O273" s="25"/>
      <c r="P273" s="25"/>
      <c r="Q273" s="25"/>
      <c r="R273" s="18"/>
    </row>
    <row r="274" spans="1:18" x14ac:dyDescent="0.25">
      <c r="A274" s="30" t="s">
        <v>24</v>
      </c>
      <c r="B274" s="19">
        <f>SUM(B272+B273)</f>
        <v>0.90696167991120913</v>
      </c>
      <c r="D274" s="23">
        <f t="shared" ref="D274:D284" si="126">SUM($B$272)</f>
        <v>0.66500000000000004</v>
      </c>
      <c r="E274" s="24">
        <f t="shared" ref="E274:E284" si="127">SUM($B$274)</f>
        <v>0.90696167991120913</v>
      </c>
      <c r="F274" s="24">
        <f t="shared" ref="F274:F284" si="128">SUM($B$275)</f>
        <v>0.42303832008879094</v>
      </c>
      <c r="G274" s="25">
        <f t="shared" ref="G274:G284" si="129">SUM($B$276)</f>
        <v>1.1489233598224182</v>
      </c>
      <c r="H274" s="25">
        <f t="shared" ref="H274:H284" si="130">SUM($B$277)</f>
        <v>0.1810766401775819</v>
      </c>
      <c r="I274" s="24">
        <f t="shared" ref="I274:I284" si="131">SUM($B$278)</f>
        <v>1.3908850397336272</v>
      </c>
      <c r="J274" s="25">
        <f t="shared" ref="J274:J284" si="132">SUM($B$279)</f>
        <v>-6.0885039733627133E-2</v>
      </c>
      <c r="K274" s="25" t="e">
        <f>IF('Other Process Measures'!G30&gt;=$B$278,'Other Process Measures'!G30,NA())</f>
        <v>#N/A</v>
      </c>
      <c r="L274" s="25" t="e">
        <f>IF('Other Process Measures'!G30&lt;=$B$279,'Other Process Measures'!G30,NA())</f>
        <v>#N/A</v>
      </c>
      <c r="M274" s="25" t="e">
        <f>IF(AND('Other Process Measures'!G29&gt;=$B$276,'Other Process Measures'!G30&gt;=$B$276),'Other Process Measures'!G30,NA())</f>
        <v>#N/A</v>
      </c>
      <c r="N274" s="25" t="e">
        <f>IF(AND('Other Process Measures'!G29&lt;=$B$277,'Other Process Measures'!G30&lt;=$B$277),'Other Process Measures'!G30,NA())</f>
        <v>#N/A</v>
      </c>
      <c r="O274" s="25"/>
      <c r="P274" s="25"/>
      <c r="Q274" s="25"/>
      <c r="R274" s="18"/>
    </row>
    <row r="275" spans="1:18" x14ac:dyDescent="0.25">
      <c r="A275" s="30" t="s">
        <v>25</v>
      </c>
      <c r="B275" s="19">
        <f>SUM(B272-B273)</f>
        <v>0.42303832008879094</v>
      </c>
      <c r="D275" s="23">
        <f t="shared" si="126"/>
        <v>0.66500000000000004</v>
      </c>
      <c r="E275" s="24">
        <f t="shared" si="127"/>
        <v>0.90696167991120913</v>
      </c>
      <c r="F275" s="24">
        <f t="shared" si="128"/>
        <v>0.42303832008879094</v>
      </c>
      <c r="G275" s="25">
        <f t="shared" si="129"/>
        <v>1.1489233598224182</v>
      </c>
      <c r="H275" s="25">
        <f t="shared" si="130"/>
        <v>0.1810766401775819</v>
      </c>
      <c r="I275" s="24">
        <f t="shared" si="131"/>
        <v>1.3908850397336272</v>
      </c>
      <c r="J275" s="25">
        <f t="shared" si="132"/>
        <v>-6.0885039733627133E-2</v>
      </c>
      <c r="K275" s="25" t="e">
        <f>IF('Other Process Measures'!G31&gt;=$B$278,'Other Process Measures'!G31,NA())</f>
        <v>#N/A</v>
      </c>
      <c r="L275" s="25" t="e">
        <f>IF('Other Process Measures'!G31&lt;=$B$279,'Other Process Measures'!G31,NA())</f>
        <v>#N/A</v>
      </c>
      <c r="M275" s="25" t="e">
        <f>IF(AND('Other Process Measures'!G30&gt;=$B$276,'Other Process Measures'!G31&gt;=$B$276),'Other Process Measures'!G31,NA())</f>
        <v>#N/A</v>
      </c>
      <c r="N275" s="25" t="e">
        <f>IF(AND('Other Process Measures'!G30&lt;=$B$277,'Other Process Measures'!G31&lt;=$B$277),'Other Process Measures'!G31,NA())</f>
        <v>#N/A</v>
      </c>
      <c r="O275" s="25"/>
      <c r="P275" s="25"/>
      <c r="Q275" s="25"/>
      <c r="R275" s="18"/>
    </row>
    <row r="276" spans="1:18" x14ac:dyDescent="0.25">
      <c r="A276" s="30" t="s">
        <v>26</v>
      </c>
      <c r="B276" s="18">
        <f>SUM(B272+(2*B273))</f>
        <v>1.1489233598224182</v>
      </c>
      <c r="D276" s="23">
        <f t="shared" si="126"/>
        <v>0.66500000000000004</v>
      </c>
      <c r="E276" s="24">
        <f t="shared" si="127"/>
        <v>0.90696167991120913</v>
      </c>
      <c r="F276" s="24">
        <f t="shared" si="128"/>
        <v>0.42303832008879094</v>
      </c>
      <c r="G276" s="25">
        <f t="shared" si="129"/>
        <v>1.1489233598224182</v>
      </c>
      <c r="H276" s="25">
        <f t="shared" si="130"/>
        <v>0.1810766401775819</v>
      </c>
      <c r="I276" s="24">
        <f t="shared" si="131"/>
        <v>1.3908850397336272</v>
      </c>
      <c r="J276" s="25">
        <f t="shared" si="132"/>
        <v>-6.0885039733627133E-2</v>
      </c>
      <c r="K276" s="25" t="e">
        <f>IF('Other Process Measures'!G32&gt;=$B$278,'Other Process Measures'!G32,NA())</f>
        <v>#N/A</v>
      </c>
      <c r="L276" s="25" t="e">
        <f>IF('Other Process Measures'!G32&lt;=$B$279,'Other Process Measures'!G32,NA())</f>
        <v>#N/A</v>
      </c>
      <c r="M276" s="25" t="e">
        <f>IF(AND('Other Process Measures'!G31&gt;=$B$276,'Other Process Measures'!G32&gt;=$B$276),'Other Process Measures'!G32,NA())</f>
        <v>#N/A</v>
      </c>
      <c r="N276" s="25" t="e">
        <f>IF(AND('Other Process Measures'!G31&lt;=$B$277,'Other Process Measures'!G32&lt;=$B$277),'Other Process Measures'!G32,NA())</f>
        <v>#N/A</v>
      </c>
      <c r="O276" s="25" t="e">
        <f>IF(AND('Other Process Measures'!G29&gt;=$B$274,'Other Process Measures'!G30&gt;=$B$274,'Other Process Measures'!G31&gt;=$B$274,'Other Process Measures'!G32&gt;=$B$274),'Other Process Measures'!G32,NA())</f>
        <v>#N/A</v>
      </c>
      <c r="P276" s="25" t="e">
        <f>IF(AND('Other Process Measures'!G29&lt;=$B$275,'Other Process Measures'!G30&lt;=$B$275,'Other Process Measures'!G31&lt;=$B$275,'Other Process Measures'!G32&lt;=$B$275),'Other Process Measures'!G32,NA())</f>
        <v>#N/A</v>
      </c>
      <c r="Q276" s="25"/>
      <c r="R276" s="18"/>
    </row>
    <row r="277" spans="1:18" x14ac:dyDescent="0.25">
      <c r="A277" s="30" t="s">
        <v>27</v>
      </c>
      <c r="B277" s="18">
        <f>SUM(B272-(2*B273))</f>
        <v>0.1810766401775819</v>
      </c>
      <c r="D277" s="23">
        <f t="shared" si="126"/>
        <v>0.66500000000000004</v>
      </c>
      <c r="E277" s="24">
        <f t="shared" si="127"/>
        <v>0.90696167991120913</v>
      </c>
      <c r="F277" s="24">
        <f t="shared" si="128"/>
        <v>0.42303832008879094</v>
      </c>
      <c r="G277" s="25">
        <f t="shared" si="129"/>
        <v>1.1489233598224182</v>
      </c>
      <c r="H277" s="25">
        <f t="shared" si="130"/>
        <v>0.1810766401775819</v>
      </c>
      <c r="I277" s="24">
        <f t="shared" si="131"/>
        <v>1.3908850397336272</v>
      </c>
      <c r="J277" s="25">
        <f t="shared" si="132"/>
        <v>-6.0885039733627133E-2</v>
      </c>
      <c r="K277" s="25" t="e">
        <f>IF('Other Process Measures'!G33&gt;=$B$278,'Other Process Measures'!G33,NA())</f>
        <v>#N/A</v>
      </c>
      <c r="L277" s="25" t="e">
        <f>IF('Other Process Measures'!G33&lt;=$B$279,'Other Process Measures'!G33,NA())</f>
        <v>#N/A</v>
      </c>
      <c r="M277" s="25" t="e">
        <f>IF(AND('Other Process Measures'!G32&gt;=$B$276,'Other Process Measures'!G33&gt;=$B$276),'Other Process Measures'!G33,NA())</f>
        <v>#N/A</v>
      </c>
      <c r="N277" s="25" t="e">
        <f>IF(AND('Other Process Measures'!G32&lt;=$B$277,'Other Process Measures'!G33&lt;=$B$277),'Other Process Measures'!G33,NA())</f>
        <v>#N/A</v>
      </c>
      <c r="O277" s="25">
        <f>IF(AND('Other Process Measures'!G30&gt;=$B$274,'Other Process Measures'!G31&gt;=$B$274,'Other Process Measures'!G32&gt;=$B$274,'Other Process Measures'!G33&gt;=$B$274),'Other Process Measures'!G33,NA())</f>
        <v>1</v>
      </c>
      <c r="P277" s="25" t="e">
        <f>IF(AND('Other Process Measures'!G30&lt;=$B$275,'Other Process Measures'!G31&lt;=$B$275,'Other Process Measures'!G32&lt;=$B$275,'Other Process Measures'!G33&lt;=$B$275),'Other Process Measures'!G33,NA())</f>
        <v>#N/A</v>
      </c>
      <c r="Q277" s="25"/>
      <c r="R277" s="18"/>
    </row>
    <row r="278" spans="1:18" x14ac:dyDescent="0.25">
      <c r="A278" s="30" t="s">
        <v>28</v>
      </c>
      <c r="B278" s="19">
        <f>SUM(B272+(3*B273))</f>
        <v>1.3908850397336272</v>
      </c>
      <c r="D278" s="23">
        <f t="shared" si="126"/>
        <v>0.66500000000000004</v>
      </c>
      <c r="E278" s="24">
        <f t="shared" si="127"/>
        <v>0.90696167991120913</v>
      </c>
      <c r="F278" s="24">
        <f t="shared" si="128"/>
        <v>0.42303832008879094</v>
      </c>
      <c r="G278" s="25">
        <f t="shared" si="129"/>
        <v>1.1489233598224182</v>
      </c>
      <c r="H278" s="25">
        <f t="shared" si="130"/>
        <v>0.1810766401775819</v>
      </c>
      <c r="I278" s="24">
        <f t="shared" si="131"/>
        <v>1.3908850397336272</v>
      </c>
      <c r="J278" s="25">
        <f t="shared" si="132"/>
        <v>-6.0885039733627133E-2</v>
      </c>
      <c r="K278" s="25" t="e">
        <f>IF('Other Process Measures'!G34&gt;=$B$278,'Other Process Measures'!G34,NA())</f>
        <v>#N/A</v>
      </c>
      <c r="L278" s="25" t="e">
        <f>IF('Other Process Measures'!G34&lt;=$B$279,'Other Process Measures'!G34,NA())</f>
        <v>#N/A</v>
      </c>
      <c r="M278" s="25" t="e">
        <f>IF(AND('Other Process Measures'!G33&gt;=$B$276,'Other Process Measures'!G34&gt;=$B$276),'Other Process Measures'!G34,NA())</f>
        <v>#N/A</v>
      </c>
      <c r="N278" s="25" t="e">
        <f>IF(AND('Other Process Measures'!G33&lt;=$B$277,'Other Process Measures'!G34&lt;=$B$277),'Other Process Measures'!G34,NA())</f>
        <v>#N/A</v>
      </c>
      <c r="O278" s="25" t="e">
        <f>IF(AND('Other Process Measures'!G31&gt;=$B$274,'Other Process Measures'!G32&gt;=$B$274,'Other Process Measures'!G33&gt;=$B$274,'Other Process Measures'!G34&gt;=$B$274),'Other Process Measures'!G34,NA())</f>
        <v>#N/A</v>
      </c>
      <c r="P278" s="25" t="e">
        <f>IF(AND('Other Process Measures'!G31&lt;=$B$275,'Other Process Measures'!G32&lt;=$B$275,'Other Process Measures'!G33&lt;=$B$275,'Other Process Measures'!G34&lt;=$B$275),'Other Process Measures'!G34,NA())</f>
        <v>#N/A</v>
      </c>
      <c r="Q278" s="25"/>
      <c r="R278" s="18"/>
    </row>
    <row r="279" spans="1:18" x14ac:dyDescent="0.25">
      <c r="A279" s="31" t="s">
        <v>29</v>
      </c>
      <c r="B279" s="20">
        <f>SUM(B272-(3*B273))</f>
        <v>-6.0885039733627133E-2</v>
      </c>
      <c r="D279" s="23">
        <f t="shared" si="126"/>
        <v>0.66500000000000004</v>
      </c>
      <c r="E279" s="24">
        <f t="shared" si="127"/>
        <v>0.90696167991120913</v>
      </c>
      <c r="F279" s="24">
        <f t="shared" si="128"/>
        <v>0.42303832008879094</v>
      </c>
      <c r="G279" s="25">
        <f t="shared" si="129"/>
        <v>1.1489233598224182</v>
      </c>
      <c r="H279" s="25">
        <f t="shared" si="130"/>
        <v>0.1810766401775819</v>
      </c>
      <c r="I279" s="24">
        <f t="shared" si="131"/>
        <v>1.3908850397336272</v>
      </c>
      <c r="J279" s="25">
        <f t="shared" si="132"/>
        <v>-6.0885039733627133E-2</v>
      </c>
      <c r="K279" s="25" t="e">
        <f>IF('Other Process Measures'!G35&gt;=$B$278,'Other Process Measures'!G35,NA())</f>
        <v>#N/A</v>
      </c>
      <c r="L279" s="25" t="e">
        <f>IF('Other Process Measures'!G35&lt;=$B$279,'Other Process Measures'!G35,NA())</f>
        <v>#N/A</v>
      </c>
      <c r="M279" s="25" t="e">
        <f>IF(AND('Other Process Measures'!G34&gt;=$B$276,'Other Process Measures'!G35&gt;=$B$276),'Other Process Measures'!G35,NA())</f>
        <v>#N/A</v>
      </c>
      <c r="N279" s="25" t="e">
        <f>IF(AND('Other Process Measures'!G34&lt;=$B$277,'Other Process Measures'!G35&lt;=$B$277),'Other Process Measures'!G35,NA())</f>
        <v>#N/A</v>
      </c>
      <c r="O279" s="25" t="e">
        <f>IF(AND('Other Process Measures'!G32&gt;=$B$274,'Other Process Measures'!G33&gt;=$B$274,'Other Process Measures'!G34&gt;=$B$274,'Other Process Measures'!G35&gt;=$B$274),'Other Process Measures'!G35,NA())</f>
        <v>#N/A</v>
      </c>
      <c r="P279" s="25" t="e">
        <f>IF(AND('Other Process Measures'!G32&lt;=$B$275,'Other Process Measures'!G33&lt;=$B$275,'Other Process Measures'!G34&lt;=$B$275,'Other Process Measures'!G35&lt;=$B$275),'Other Process Measures'!G35,NA())</f>
        <v>#N/A</v>
      </c>
      <c r="Q279" s="25"/>
      <c r="R279" s="18"/>
    </row>
    <row r="280" spans="1:18" x14ac:dyDescent="0.25">
      <c r="D280" s="23">
        <f t="shared" si="126"/>
        <v>0.66500000000000004</v>
      </c>
      <c r="E280" s="24">
        <f t="shared" si="127"/>
        <v>0.90696167991120913</v>
      </c>
      <c r="F280" s="24">
        <f t="shared" si="128"/>
        <v>0.42303832008879094</v>
      </c>
      <c r="G280" s="25">
        <f t="shared" si="129"/>
        <v>1.1489233598224182</v>
      </c>
      <c r="H280" s="25">
        <f t="shared" si="130"/>
        <v>0.1810766401775819</v>
      </c>
      <c r="I280" s="24">
        <f t="shared" si="131"/>
        <v>1.3908850397336272</v>
      </c>
      <c r="J280" s="25">
        <f t="shared" si="132"/>
        <v>-6.0885039733627133E-2</v>
      </c>
      <c r="K280" s="25" t="e">
        <f>IF('Other Process Measures'!G36&gt;=$B$278,'Other Process Measures'!G36,NA())</f>
        <v>#N/A</v>
      </c>
      <c r="L280" s="25" t="e">
        <f>IF('Other Process Measures'!G36&lt;=$B$279,'Other Process Measures'!G36,NA())</f>
        <v>#N/A</v>
      </c>
      <c r="M280" s="25" t="e">
        <f>IF(AND('Other Process Measures'!G35&gt;=$B$276,'Other Process Measures'!G36&gt;=$B$276),'Other Process Measures'!G36,NA())</f>
        <v>#N/A</v>
      </c>
      <c r="N280" s="25" t="e">
        <f>IF(AND('Other Process Measures'!G35&lt;=$B$277,'Other Process Measures'!G36&lt;=$B$277),'Other Process Measures'!G36,NA())</f>
        <v>#N/A</v>
      </c>
      <c r="O280" s="25" t="e">
        <f>IF(AND('Other Process Measures'!G33&gt;=$B$274,'Other Process Measures'!G34&gt;=$B$274,'Other Process Measures'!G35&gt;=$B$274,'Other Process Measures'!G36&gt;=$B$274),'Other Process Measures'!G36,NA())</f>
        <v>#N/A</v>
      </c>
      <c r="P280" s="25" t="e">
        <f>IF(AND('Other Process Measures'!G33&lt;=$B$275,'Other Process Measures'!G34&lt;=$B$275,'Other Process Measures'!G35&lt;=$B$275,'Other Process Measures'!G36&lt;=$B$275),'Other Process Measures'!G36,NA())</f>
        <v>#N/A</v>
      </c>
      <c r="Q280" s="25" t="e">
        <f>IF(AND('Other Process Measures'!G29&gt;=$B$272, 'Other Process Measures'!G30&gt;=$B$272, 'Other Process Measures'!G31&gt;=$B$272, 'Other Process Measures'!G32&gt;=$B$272, 'Other Process Measures'!G33&gt;=$B$272, 'Other Process Measures'!G34&gt;=$B$272, 'Other Process Measures'!G35&gt;=$B$272, 'Other Process Measures'!G36&gt;=$B$272), 'Other Process Measures'!G36,NA())</f>
        <v>#N/A</v>
      </c>
      <c r="R280" s="18" t="e">
        <f>IF(AND('Other Process Measures'!G29&lt;=$B$272, 'Other Process Measures'!G30&lt;=$B$272, 'Other Process Measures'!G31&lt;=$B$272, 'Other Process Measures'!G32&lt;=$B$272, 'Other Process Measures'!G33&lt;=$B$272, 'Other Process Measures'!G34&lt;=$B$272, 'Other Process Measures'!G35&lt;=$B$272, 'Other Process Measures'!G36&lt;=$B$272), 'Other Process Measures'!G36,NA())</f>
        <v>#N/A</v>
      </c>
    </row>
    <row r="281" spans="1:18" x14ac:dyDescent="0.25">
      <c r="D281" s="23">
        <f t="shared" si="126"/>
        <v>0.66500000000000004</v>
      </c>
      <c r="E281" s="24">
        <f t="shared" si="127"/>
        <v>0.90696167991120913</v>
      </c>
      <c r="F281" s="24">
        <f t="shared" si="128"/>
        <v>0.42303832008879094</v>
      </c>
      <c r="G281" s="25">
        <f t="shared" si="129"/>
        <v>1.1489233598224182</v>
      </c>
      <c r="H281" s="25">
        <f t="shared" si="130"/>
        <v>0.1810766401775819</v>
      </c>
      <c r="I281" s="24">
        <f t="shared" si="131"/>
        <v>1.3908850397336272</v>
      </c>
      <c r="J281" s="25">
        <f t="shared" si="132"/>
        <v>-6.0885039733627133E-2</v>
      </c>
      <c r="K281" s="25" t="e">
        <f>IF('Other Process Measures'!G37&gt;=$B$278,'Other Process Measures'!G37,NA())</f>
        <v>#N/A</v>
      </c>
      <c r="L281" s="25" t="e">
        <f>IF('Other Process Measures'!G37&lt;=$B$279,'Other Process Measures'!G37,NA())</f>
        <v>#N/A</v>
      </c>
      <c r="M281" s="25" t="e">
        <f>IF(AND('Other Process Measures'!G36&gt;=$B$276,'Other Process Measures'!G37&gt;=$B$276),'Other Process Measures'!G37,NA())</f>
        <v>#N/A</v>
      </c>
      <c r="N281" s="25" t="e">
        <f>IF(AND('Other Process Measures'!G36&lt;=$B$277,'Other Process Measures'!G37&lt;=$B$277),'Other Process Measures'!G37,NA())</f>
        <v>#N/A</v>
      </c>
      <c r="O281" s="25" t="e">
        <f>IF(AND('Other Process Measures'!G34&gt;=$B$274,'Other Process Measures'!G35&gt;=$B$274,'Other Process Measures'!G36&gt;=$B$274,'Other Process Measures'!G37&gt;=$B$274),'Other Process Measures'!G37,NA())</f>
        <v>#N/A</v>
      </c>
      <c r="P281" s="25" t="e">
        <f>IF(AND('Other Process Measures'!G34&lt;=$B$275,'Other Process Measures'!G35&lt;=$B$275,'Other Process Measures'!G36&lt;=$B$275,'Other Process Measures'!G37&lt;=$B$275),'Other Process Measures'!G37,NA())</f>
        <v>#N/A</v>
      </c>
      <c r="Q281" s="25" t="e">
        <f>IF(AND('Other Process Measures'!G30&gt;=$B$272, 'Other Process Measures'!G31&gt;=$B$272, 'Other Process Measures'!G32&gt;=$B$272, 'Other Process Measures'!G33&gt;=$B$272, 'Other Process Measures'!G34&gt;=$B$272, 'Other Process Measures'!G35&gt;=$B$272, 'Other Process Measures'!G36&gt;=$B$272, 'Other Process Measures'!G37&gt;=$B$272), 'Other Process Measures'!G37,NA())</f>
        <v>#N/A</v>
      </c>
      <c r="R281" s="18" t="e">
        <f>IF(AND('Other Process Measures'!G30&lt;=$B$272, 'Other Process Measures'!G31&lt;=$B$272, 'Other Process Measures'!G32&lt;=$B$272, 'Other Process Measures'!G33&lt;=$B$272, 'Other Process Measures'!G34&lt;=$B$272, 'Other Process Measures'!G35&lt;=$B$272, 'Other Process Measures'!G36&lt;=$B$272, 'Other Process Measures'!G37&lt;=$B$272), 'Other Process Measures'!G37,NA())</f>
        <v>#N/A</v>
      </c>
    </row>
    <row r="282" spans="1:18" x14ac:dyDescent="0.25">
      <c r="D282" s="23">
        <f t="shared" si="126"/>
        <v>0.66500000000000004</v>
      </c>
      <c r="E282" s="24">
        <f t="shared" si="127"/>
        <v>0.90696167991120913</v>
      </c>
      <c r="F282" s="24">
        <f t="shared" si="128"/>
        <v>0.42303832008879094</v>
      </c>
      <c r="G282" s="25">
        <f t="shared" si="129"/>
        <v>1.1489233598224182</v>
      </c>
      <c r="H282" s="25">
        <f t="shared" si="130"/>
        <v>0.1810766401775819</v>
      </c>
      <c r="I282" s="24">
        <f t="shared" si="131"/>
        <v>1.3908850397336272</v>
      </c>
      <c r="J282" s="25">
        <f t="shared" si="132"/>
        <v>-6.0885039733627133E-2</v>
      </c>
      <c r="K282" s="25" t="e">
        <f>IF('Other Process Measures'!G38&gt;=$B$278,'Other Process Measures'!G38,NA())</f>
        <v>#N/A</v>
      </c>
      <c r="L282" s="25" t="e">
        <f>IF('Other Process Measures'!G38&lt;=$B$279,'Other Process Measures'!G38,NA())</f>
        <v>#N/A</v>
      </c>
      <c r="M282" s="25" t="e">
        <f>IF(AND('Other Process Measures'!G37&gt;=$B$276,'Other Process Measures'!G38&gt;=$B$276),'Other Process Measures'!G38,NA())</f>
        <v>#N/A</v>
      </c>
      <c r="N282" s="25" t="e">
        <f>IF(AND('Other Process Measures'!G37&lt;=$B$277,'Other Process Measures'!G38&lt;=$B$277),'Other Process Measures'!G38,NA())</f>
        <v>#N/A</v>
      </c>
      <c r="O282" s="25" t="e">
        <f>IF(AND('Other Process Measures'!G35&gt;=$B$274,'Other Process Measures'!G36&gt;=$B$274,'Other Process Measures'!G37&gt;=$B$274,'Other Process Measures'!G38&gt;=$B$274),'Other Process Measures'!G38,NA())</f>
        <v>#N/A</v>
      </c>
      <c r="P282" s="25" t="e">
        <f>IF(AND('Other Process Measures'!G35&lt;=$B$275,'Other Process Measures'!G36&lt;=$B$275,'Other Process Measures'!G37&lt;=$B$275,'Other Process Measures'!G38&lt;=$B$275),'Other Process Measures'!G38,NA())</f>
        <v>#N/A</v>
      </c>
      <c r="Q282" s="25" t="e">
        <f>IF(AND('Other Process Measures'!G31&gt;=$B$272, 'Other Process Measures'!G32&gt;=$B$272, 'Other Process Measures'!G33&gt;=$B$272, 'Other Process Measures'!G34&gt;=$B$272, 'Other Process Measures'!G35&gt;=$B$272, 'Other Process Measures'!G36&gt;=$B$272, 'Other Process Measures'!G37&gt;=$B$272, 'Other Process Measures'!G38&gt;=$B$272), 'Other Process Measures'!G38,NA())</f>
        <v>#N/A</v>
      </c>
      <c r="R282" s="18" t="e">
        <f>IF(AND('Other Process Measures'!G31&lt;=$B$272, 'Other Process Measures'!G32&lt;=$B$272, 'Other Process Measures'!G33&lt;=$B$272, 'Other Process Measures'!G34&lt;=$B$272, 'Other Process Measures'!G35&lt;=$B$272, 'Other Process Measures'!G36&lt;=$B$272, 'Other Process Measures'!G37&lt;=$B$272, 'Other Process Measures'!G38&lt;=$B$272), 'Other Process Measures'!G38,NA())</f>
        <v>#N/A</v>
      </c>
    </row>
    <row r="283" spans="1:18" x14ac:dyDescent="0.25">
      <c r="D283" s="23">
        <f t="shared" si="126"/>
        <v>0.66500000000000004</v>
      </c>
      <c r="E283" s="24">
        <f t="shared" si="127"/>
        <v>0.90696167991120913</v>
      </c>
      <c r="F283" s="24">
        <f t="shared" si="128"/>
        <v>0.42303832008879094</v>
      </c>
      <c r="G283" s="25">
        <f t="shared" si="129"/>
        <v>1.1489233598224182</v>
      </c>
      <c r="H283" s="25">
        <f t="shared" si="130"/>
        <v>0.1810766401775819</v>
      </c>
      <c r="I283" s="24">
        <f t="shared" si="131"/>
        <v>1.3908850397336272</v>
      </c>
      <c r="J283" s="25">
        <f t="shared" si="132"/>
        <v>-6.0885039733627133E-2</v>
      </c>
      <c r="K283" s="25" t="e">
        <f>IF('Other Process Measures'!G39&gt;=$B$278,'Other Process Measures'!G39,NA())</f>
        <v>#N/A</v>
      </c>
      <c r="L283" s="25" t="e">
        <f>IF('Other Process Measures'!G39&lt;=$B$279,'Other Process Measures'!G39,NA())</f>
        <v>#N/A</v>
      </c>
      <c r="M283" s="25" t="e">
        <f>IF(AND('Other Process Measures'!G38&gt;=$B$276,'Other Process Measures'!G39&gt;=$B$276),'Other Process Measures'!G39,NA())</f>
        <v>#N/A</v>
      </c>
      <c r="N283" s="25" t="e">
        <f>IF(AND('Other Process Measures'!G38&lt;=$B$277,'Other Process Measures'!G39&lt;=$B$277),'Other Process Measures'!G39,NA())</f>
        <v>#N/A</v>
      </c>
      <c r="O283" s="25" t="e">
        <f>IF(AND('Other Process Measures'!G36&gt;=$B$274,'Other Process Measures'!G37&gt;=$B$274,'Other Process Measures'!G38&gt;=$B$274,'Other Process Measures'!G39&gt;=$B$274),'Other Process Measures'!G39,NA())</f>
        <v>#N/A</v>
      </c>
      <c r="P283" s="25" t="e">
        <f>IF(AND('Other Process Measures'!G36&lt;=$B$275,'Other Process Measures'!G37&lt;=$B$275,'Other Process Measures'!G38&lt;=$B$275,'Other Process Measures'!G39&lt;=$B$275),'Other Process Measures'!G39,NA())</f>
        <v>#N/A</v>
      </c>
      <c r="Q283" s="25" t="e">
        <f>IF(AND('Other Process Measures'!G32&gt;=$B$272, 'Other Process Measures'!G33&gt;=$B$272, 'Other Process Measures'!G34&gt;=$B$272, 'Other Process Measures'!G35&gt;=$B$272, 'Other Process Measures'!G36&gt;=$B$272, 'Other Process Measures'!G37&gt;=$B$272, 'Other Process Measures'!G38&gt;=$B$272, 'Other Process Measures'!G39&gt;=$B$272), 'Other Process Measures'!G39,NA())</f>
        <v>#N/A</v>
      </c>
      <c r="R283" s="18" t="e">
        <f>IF(AND('Other Process Measures'!G32&lt;=$B$272, 'Other Process Measures'!G33&lt;=$B$272, 'Other Process Measures'!G34&lt;=$B$272, 'Other Process Measures'!G35&lt;=$B$272, 'Other Process Measures'!G36&lt;=$B$272, 'Other Process Measures'!G37&lt;=$B$272, 'Other Process Measures'!G38&lt;=$B$272, 'Other Process Measures'!G39&lt;=$B$272), 'Other Process Measures'!G39,NA())</f>
        <v>#N/A</v>
      </c>
    </row>
    <row r="284" spans="1:18" x14ac:dyDescent="0.25">
      <c r="D284" s="23">
        <f t="shared" si="126"/>
        <v>0.66500000000000004</v>
      </c>
      <c r="E284" s="24">
        <f t="shared" si="127"/>
        <v>0.90696167991120913</v>
      </c>
      <c r="F284" s="24">
        <f t="shared" si="128"/>
        <v>0.42303832008879094</v>
      </c>
      <c r="G284" s="25">
        <f t="shared" si="129"/>
        <v>1.1489233598224182</v>
      </c>
      <c r="H284" s="25">
        <f t="shared" si="130"/>
        <v>0.1810766401775819</v>
      </c>
      <c r="I284" s="24">
        <f t="shared" si="131"/>
        <v>1.3908850397336272</v>
      </c>
      <c r="J284" s="25">
        <f t="shared" si="132"/>
        <v>-6.0885039733627133E-2</v>
      </c>
      <c r="K284" s="25" t="e">
        <f>IF('Other Process Measures'!G40&gt;=$B$278,'Other Process Measures'!G40,NA())</f>
        <v>#N/A</v>
      </c>
      <c r="L284" s="25" t="e">
        <f>IF('Other Process Measures'!G40&lt;=$B$279,'Other Process Measures'!G40,NA())</f>
        <v>#N/A</v>
      </c>
      <c r="M284" s="25" t="e">
        <f>IF(AND('Other Process Measures'!G39&gt;=$B$276,'Other Process Measures'!G40&gt;=$B$276),'Other Process Measures'!G40,NA())</f>
        <v>#N/A</v>
      </c>
      <c r="N284" s="25" t="e">
        <f>IF(AND('Other Process Measures'!G39&lt;=$B$277,'Other Process Measures'!G40&lt;=$B$277),'Other Process Measures'!G40,NA())</f>
        <v>#N/A</v>
      </c>
      <c r="O284" s="25" t="e">
        <f>IF(AND('Other Process Measures'!G37&gt;=$B$274,'Other Process Measures'!G38&gt;=$B$274,'Other Process Measures'!G39&gt;=$B$274,'Other Process Measures'!G40&gt;=$B$274),'Other Process Measures'!G40,NA())</f>
        <v>#N/A</v>
      </c>
      <c r="P284" s="25" t="e">
        <f>IF(AND('Other Process Measures'!G37&lt;=$B$275,'Other Process Measures'!G38&lt;=$B$275,'Other Process Measures'!G39&lt;=$B$275,'Other Process Measures'!G40&lt;=$B$275),'Other Process Measures'!G40,NA())</f>
        <v>#N/A</v>
      </c>
      <c r="Q284" s="25" t="e">
        <f>IF(AND('Other Process Measures'!G33&gt;=$B$272, 'Other Process Measures'!G34&gt;=$B$272, 'Other Process Measures'!G35&gt;=$B$272, 'Other Process Measures'!G36&gt;=$B$272, 'Other Process Measures'!G37&gt;=$B$272, 'Other Process Measures'!G38&gt;=$B$272, 'Other Process Measures'!G39&gt;=$B$272, 'Other Process Measures'!G40&gt;=$B$272), 'Other Process Measures'!G40,NA())</f>
        <v>#N/A</v>
      </c>
      <c r="R284" s="18" t="e">
        <f>IF(AND('Other Process Measures'!G33&lt;=$B$272, 'Other Process Measures'!G34&lt;=$B$272, 'Other Process Measures'!G35&lt;=$B$272, 'Other Process Measures'!G36&lt;=$B$272, 'Other Process Measures'!G37&lt;=$B$272, 'Other Process Measures'!G38&lt;=$B$272, 'Other Process Measures'!G39&lt;=$B$272, 'Other Process Measures'!G40&lt;=$B$272), 'Other Process Measures'!G40,NA())</f>
        <v>#N/A</v>
      </c>
    </row>
  </sheetData>
  <sheetProtection algorithmName="SHA-512" hashValue="xhJRnX5go+CGCzmtaF2HWwTX4sbFJJQrZNRdFletnKyxul67wFQy+faR6nH9UOCJYYPGZ/1UgdBSI5UA8rKSXw==" saltValue="uZYfdg/ck2Nfaxm2G6CmAw==" spinCount="100000" sheet="1" objects="1" scenarios="1"/>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04E796FF7251342BB3E1FF206C474B3" ma:contentTypeVersion="9" ma:contentTypeDescription="Create a new document." ma:contentTypeScope="" ma:versionID="e0d6b6ff3205ea4bdaa1480b6643b129">
  <xsd:schema xmlns:xsd="http://www.w3.org/2001/XMLSchema" xmlns:xs="http://www.w3.org/2001/XMLSchema" xmlns:p="http://schemas.microsoft.com/office/2006/metadata/properties" xmlns:ns3="6d042460-b09c-44e0-bd61-a03c419d2a0e" xmlns:ns4="e0dba54f-527b-49c5-8cab-2bd5e7e5e970" targetNamespace="http://schemas.microsoft.com/office/2006/metadata/properties" ma:root="true" ma:fieldsID="f2e3952b3043e988cae992113e29afc5" ns3:_="" ns4:_="">
    <xsd:import namespace="6d042460-b09c-44e0-bd61-a03c419d2a0e"/>
    <xsd:import namespace="e0dba54f-527b-49c5-8cab-2bd5e7e5e970"/>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d042460-b09c-44e0-bd61-a03c419d2a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0dba54f-527b-49c5-8cab-2bd5e7e5e970"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69CDF6C-6CB7-4B5F-AB89-856B411F6AFF}">
  <ds:schemaRefs>
    <ds:schemaRef ds:uri="http://schemas.microsoft.com/office/2006/documentManagement/types"/>
    <ds:schemaRef ds:uri="6d042460-b09c-44e0-bd61-a03c419d2a0e"/>
    <ds:schemaRef ds:uri="http://purl.org/dc/elements/1.1/"/>
    <ds:schemaRef ds:uri="http://schemas.microsoft.com/office/2006/metadata/properties"/>
    <ds:schemaRef ds:uri="http://purl.org/dc/terms/"/>
    <ds:schemaRef ds:uri="e0dba54f-527b-49c5-8cab-2bd5e7e5e970"/>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38BCA898-47A9-4BC7-9011-EB07B0FC65FD}">
  <ds:schemaRefs>
    <ds:schemaRef ds:uri="http://schemas.microsoft.com/sharepoint/v3/contenttype/forms"/>
  </ds:schemaRefs>
</ds:datastoreItem>
</file>

<file path=customXml/itemProps3.xml><?xml version="1.0" encoding="utf-8"?>
<ds:datastoreItem xmlns:ds="http://schemas.openxmlformats.org/officeDocument/2006/customXml" ds:itemID="{8AB8CDBF-D3AF-41AA-994C-FA34B8B9A66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d042460-b09c-44e0-bd61-a03c419d2a0e"/>
    <ds:schemaRef ds:uri="e0dba54f-527b-49c5-8cab-2bd5e7e5e97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Introduction</vt:lpstr>
      <vt:lpstr>Infections</vt:lpstr>
      <vt:lpstr>Hand Hygiene</vt:lpstr>
      <vt:lpstr>Gown and Glove</vt:lpstr>
      <vt:lpstr>Other Process Measures</vt:lpstr>
      <vt:lpstr>DropDown</vt:lpstr>
      <vt:lpstr>Calculations</vt:lpstr>
      <vt:lpstr>months</vt:lpstr>
      <vt:lpstr>setting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 Geist [KDHE]</dc:creator>
  <cp:lastModifiedBy>Robert Geist [KDHE]</cp:lastModifiedBy>
  <dcterms:created xsi:type="dcterms:W3CDTF">2019-07-19T16:45:48Z</dcterms:created>
  <dcterms:modified xsi:type="dcterms:W3CDTF">2021-03-04T05:42:11Z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0x010100704E796FF7251342BB3E1FF206C474B3</vt:lpwstr>
  </property>
</Properties>
</file>